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.LAPTOP-9U3TIU9Q\Desktop\Javna objava informacija o trošenju sredstava 2024\"/>
    </mc:Choice>
  </mc:AlternateContent>
  <xr:revisionPtr revIDLastSave="0" documentId="13_ncr:1_{161CCBD2-EE1D-43F4-91C8-BF922BE2DC8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13" i="2"/>
  <c r="A7" i="2"/>
  <c r="A10" i="2"/>
  <c r="A4" i="2"/>
  <c r="A16" i="2" s="1"/>
  <c r="A9" i="2"/>
  <c r="A12" i="2"/>
  <c r="A6" i="2"/>
  <c r="D32" i="1"/>
  <c r="D17" i="1"/>
  <c r="D6" i="1"/>
  <c r="D24" i="1"/>
  <c r="D28" i="1"/>
  <c r="D12" i="1"/>
  <c r="D29" i="1"/>
  <c r="D18" i="1"/>
  <c r="D21" i="1"/>
  <c r="D45" i="1"/>
  <c r="D20" i="1"/>
  <c r="D5" i="1"/>
  <c r="D48" i="1" s="1"/>
  <c r="D19" i="1"/>
  <c r="D47" i="1"/>
  <c r="D42" i="1"/>
  <c r="D43" i="1"/>
  <c r="D38" i="1"/>
  <c r="D34" i="1"/>
  <c r="D11" i="1"/>
  <c r="D22" i="1"/>
  <c r="D46" i="1"/>
  <c r="D8" i="1"/>
</calcChain>
</file>

<file path=xl/sharedStrings.xml><?xml version="1.0" encoding="utf-8"?>
<sst xmlns="http://schemas.openxmlformats.org/spreadsheetml/2006/main" count="155" uniqueCount="129">
  <si>
    <t>ISPLATITELJ SREDSTAVA: Osnovna škola Grigora Viteza</t>
  </si>
  <si>
    <t>NAZIV PRIMATELJA SREDSTAVA</t>
  </si>
  <si>
    <t>OIB PRIMATELJA SREDSTAVA</t>
  </si>
  <si>
    <t>SJEDIŠTE PRIMATELJA</t>
  </si>
  <si>
    <t>UKUPAN IZNOS ISPLATE</t>
  </si>
  <si>
    <t>VRSTA RASHODA/IZDATKA</t>
  </si>
  <si>
    <t>3234 Komunalne usluge</t>
  </si>
  <si>
    <t>A1 Hrvatska d.o.o.</t>
  </si>
  <si>
    <t>Vrtni put 1, Zagreb</t>
  </si>
  <si>
    <t>3231 Usluge telefona, pošte i prijevoza</t>
  </si>
  <si>
    <t>PROFIL KLETT d.o.o.</t>
  </si>
  <si>
    <t>Petra Hektorovića 2, Zagreb</t>
  </si>
  <si>
    <t>Telemach d.o.o.</t>
  </si>
  <si>
    <t>Ulica Josipa Mahonića 1, Zagreb</t>
  </si>
  <si>
    <t>OPTIMUS LAB d.o.o.</t>
  </si>
  <si>
    <t>Buzovečka ulica 69, Zagreb</t>
  </si>
  <si>
    <t>3238 Računalne usluge</t>
  </si>
  <si>
    <t>Štefanovec 132, Zagreb</t>
  </si>
  <si>
    <t>BON-TON d.o.o.</t>
  </si>
  <si>
    <t>Malomačka 7, Zagreb</t>
  </si>
  <si>
    <t>3221 Uredski materijal i ostali materijalni rashodi</t>
  </si>
  <si>
    <t xml:space="preserve">Klara Zagreb </t>
  </si>
  <si>
    <t>Utinjska 48, Zagreb</t>
  </si>
  <si>
    <t>3222 Materijal i sirovine</t>
  </si>
  <si>
    <t>Ledo plus d.o.o.</t>
  </si>
  <si>
    <t>Čavićeva 1a, Zagreb</t>
  </si>
  <si>
    <t xml:space="preserve"> 3294 Članarine i norme</t>
  </si>
  <si>
    <t>IGO-MAT d.o.o.</t>
  </si>
  <si>
    <t>Otruševec 15a, Otruševec</t>
  </si>
  <si>
    <t>Agrodalm d.o.o.</t>
  </si>
  <si>
    <t>Blizno 13, Zagreb</t>
  </si>
  <si>
    <t>Naše Klasje d.o.o.</t>
  </si>
  <si>
    <t>Raška 35, Zagreb</t>
  </si>
  <si>
    <t>32222 Materijal i sirovine</t>
  </si>
  <si>
    <t>Osnovna škola Grigora Viteza</t>
  </si>
  <si>
    <t>Isplatitelj sredstava: Osnovna škola Grigora Viteza, Zagreb</t>
  </si>
  <si>
    <t>UKUPAN IZNOS ZBIRNE ISPLATE</t>
  </si>
  <si>
    <t>3111 Plaće za redovan rad</t>
  </si>
  <si>
    <t>3132 Doprinosi za obvezno zdravstveno osiguranje</t>
  </si>
  <si>
    <t>E.S.K. d.o.o.</t>
  </si>
  <si>
    <t>Pakoštanska ulica 5, Zagreb</t>
  </si>
  <si>
    <t>Erste &amp; Steiermarkische Bank d.d.</t>
  </si>
  <si>
    <t>Jadranski trg 3A, Rijeka</t>
  </si>
  <si>
    <t>Međimurska ulica 6, Varaždin</t>
  </si>
  <si>
    <t>Vindija d.d.</t>
  </si>
  <si>
    <t>Studentski centar Zagreb</t>
  </si>
  <si>
    <t>Savska cesta 25, Zagreb</t>
  </si>
  <si>
    <t>3237 Intelektualne i osobne usluge</t>
  </si>
  <si>
    <t>06135698286</t>
  </si>
  <si>
    <t>007179054100</t>
  </si>
  <si>
    <t>3299 Ostali nespomenuti rashodi poslovanja</t>
  </si>
  <si>
    <t>3237 Intelektualne i ostale usluge</t>
  </si>
  <si>
    <t xml:space="preserve">3224 Materijali i dijelovi za tekuće i investicijsko održavanje </t>
  </si>
  <si>
    <t>3235 Zakupnine i najamnine</t>
  </si>
  <si>
    <t>4241 Knjige</t>
  </si>
  <si>
    <t>2312 Obveze za naknade plaće-neto</t>
  </si>
  <si>
    <t>3121 Materijalna prava</t>
  </si>
  <si>
    <t>3113 Plaće za prekovremeni rad</t>
  </si>
  <si>
    <t>3114 Posebni uvjeti</t>
  </si>
  <si>
    <t>UKUPNO</t>
  </si>
  <si>
    <t>3212 Naknade za prijevoz , za rad na terenu i odvojen život</t>
  </si>
  <si>
    <t>3295 Pristrojbe i naknade</t>
  </si>
  <si>
    <t>Agroproteinka-energija d.o.o. Sesvete</t>
  </si>
  <si>
    <t>Strojarska cesta 11, Sesvete</t>
  </si>
  <si>
    <t>Zagrebački holding d.o.o.</t>
  </si>
  <si>
    <t>Ulica grada Vukovara 41, Zagreb</t>
  </si>
  <si>
    <t>Jysk d.o.o.</t>
  </si>
  <si>
    <t>ZET d.o.o.</t>
  </si>
  <si>
    <t>Ozaljska 105, Zagreb</t>
  </si>
  <si>
    <t>Grad Zagreb</t>
  </si>
  <si>
    <t>Trg Stjepana Radića 1, Zagreb</t>
  </si>
  <si>
    <t>Ulica grada Vukovara 40, Zagreb</t>
  </si>
  <si>
    <t>Hrvatska Pošta d.d.</t>
  </si>
  <si>
    <t>Poštanska ulica 9, Velika Gorica</t>
  </si>
  <si>
    <t>Pan-Pek d.o.o.</t>
  </si>
  <si>
    <t>HEP-Opskrba d.o.o.</t>
  </si>
  <si>
    <t>Ulica grada Vukovara 37, Zagreb</t>
  </si>
  <si>
    <t>3223 Energija</t>
  </si>
  <si>
    <t>Naknada Slap d.o.o.</t>
  </si>
  <si>
    <t xml:space="preserve">Net-Mag d.o.o. </t>
  </si>
  <si>
    <t>gdpr</t>
  </si>
  <si>
    <t>HEP-Toplinarstvo d.o.o.</t>
  </si>
  <si>
    <t>Miševečka ulica 15A, Zagreb</t>
  </si>
  <si>
    <t xml:space="preserve">Crveni Nosovi Klaunovi Doktori </t>
  </si>
  <si>
    <t>Clips d.o.o.</t>
  </si>
  <si>
    <t>3431 Bankarske usluge i usluge platnog prometa</t>
  </si>
  <si>
    <t>Metro Cash &amp; Carry</t>
  </si>
  <si>
    <t>Jankomir 31, Zagreb</t>
  </si>
  <si>
    <t xml:space="preserve">Croatia poliklinika </t>
  </si>
  <si>
    <t>Agroproteinka-energija d.o.o.</t>
  </si>
  <si>
    <t>Ivan Rožman- Staklo galanterija</t>
  </si>
  <si>
    <t>Bačelić d.o.o.</t>
  </si>
  <si>
    <t>Lukvel d.o.o.</t>
  </si>
  <si>
    <t>Bent excellent d.o.o.</t>
  </si>
  <si>
    <t>3722 Prijevoz pratitelja roditelji</t>
  </si>
  <si>
    <t>Dr. Franje Tuđmana 33, Jastrebrasko</t>
  </si>
  <si>
    <t>Ravenska 14, Zagreb</t>
  </si>
  <si>
    <t>3236 Zdravstvene i veterinarske usluge</t>
  </si>
  <si>
    <t>Ulica grada Vukovara 62, Zagreb</t>
  </si>
  <si>
    <t>Donji stupnik, Pod bregom 8, Zagreb</t>
  </si>
  <si>
    <t>Oprema Radman d.o.o.</t>
  </si>
  <si>
    <t>Velikopoljska 29, Zagreb</t>
  </si>
  <si>
    <t>Planinska ulica 2C, Zagreb</t>
  </si>
  <si>
    <t>Eurocom d.o.o.</t>
  </si>
  <si>
    <t>Medulićeva 34, Zagreb</t>
  </si>
  <si>
    <t xml:space="preserve">Financijska Agencija Zagreb </t>
  </si>
  <si>
    <t>Av. Većeslava Holjevca 54, Zagreb</t>
  </si>
  <si>
    <t xml:space="preserve">Poslovni edukator d.o.o. za savjetovanje </t>
  </si>
  <si>
    <t>Jerčićeva 52, Kaštel Šućurac</t>
  </si>
  <si>
    <t>Ulica Damira Tomljanovića-Gavrana 11, Zagreb</t>
  </si>
  <si>
    <t>Ulica Velimira  Škorpika 14/B, Zagreb</t>
  </si>
  <si>
    <t>3811 Tekuće donacije</t>
  </si>
  <si>
    <r>
      <rPr>
        <sz val="11"/>
        <color theme="1"/>
        <rFont val="Calibri"/>
        <family val="2"/>
        <charset val="238"/>
        <scheme val="minor"/>
      </rPr>
      <t>3221 Materijal i sredstva za čišćenje i održavanje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</si>
  <si>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Karlovačka cesta 26a, Zagreb</t>
  </si>
  <si>
    <t>Hrelićka ulica 37, Zagreb</t>
  </si>
  <si>
    <t>VEVEREC 91 d.o.o.</t>
  </si>
  <si>
    <t>Mokrice 11, Oroslavlje</t>
  </si>
  <si>
    <t>Katapult promocija d.o.o.</t>
  </si>
  <si>
    <t>Slavonska Avenija 26/1</t>
  </si>
  <si>
    <t>Stigor projekt d.o.o.</t>
  </si>
  <si>
    <t>Ul. Sv. Leopolda Mandića 55, Zagreb</t>
  </si>
  <si>
    <t>3294 Članarine i norme</t>
  </si>
  <si>
    <t>Hrvatska udruga ravnatelja osnovnih škola</t>
  </si>
  <si>
    <t>3211 Službena putovanja</t>
  </si>
  <si>
    <t>3232 Usluge tekućeg i investicijskog održavanja</t>
  </si>
  <si>
    <t>3239 Ostale usluge</t>
  </si>
  <si>
    <t xml:space="preserve"> 4699 Ostali nespomenuti nematerijalni troškovi</t>
  </si>
  <si>
    <t>Mjesec 3/24                                                 Kategorija 2</t>
  </si>
  <si>
    <t>KATEGORIJA I          MJESEC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</si>
</sst>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17">
    <xf numFmtId="0" fontId="0" fillId="0" borderId="0" xfId="0"/>
    <xf numFmtId="0" fontId="7" fillId="2" borderId="1" xfId="1" applyBorder="1"/>
    <xf numFmtId="0" fontId="7" fillId="2" borderId="2" xfId="1" applyBorder="1"/>
    <xf numFmtId="0" fontId="6" fillId="2" borderId="2" xfId="1" applyFont="1" applyBorder="1"/>
    <xf numFmtId="2" fontId="0" fillId="0" borderId="0" xfId="0" applyNumberFormat="1"/>
    <xf numFmtId="0" fontId="5" fillId="0" borderId="0" xfId="0" applyFont="1"/>
    <xf numFmtId="0" fontId="0" fillId="0" borderId="3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9" fillId="0" borderId="0" xfId="0" applyFont="1"/>
    <xf numFmtId="0" fontId="4" fillId="0" borderId="0" xfId="0" applyFont="1"/>
    <xf numFmtId="0" fontId="3" fillId="0" borderId="0" xfId="0" applyFont="1"/>
    <xf numFmtId="0" fontId="10" fillId="0" borderId="0" xfId="0" applyFont="1"/>
    <xf numFmtId="0" fontId="2" fillId="2" borderId="2" xfId="1" applyFont="1" applyBorder="1"/>
  </cellXfs>
  <cellStyles count="2">
    <cellStyle name="20% - Isticanje1" xfId="1" builtinId="30"/>
    <cellStyle name="Normalno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7652DE-DBBB-4248-86E1-0C650BADE617}" name="Tablica1" displayName="Tablica1" ref="A4:E48" totalsRowCount="1">
  <autoFilter ref="A4:E47" xr:uid="{E27652DE-DBBB-4248-86E1-0C650BADE617}"/>
  <sortState xmlns:xlrd2="http://schemas.microsoft.com/office/spreadsheetml/2017/richdata2" ref="A5:E47">
    <sortCondition ref="A5:A47"/>
  </sortState>
  <tableColumns count="5">
    <tableColumn id="1" xr3:uid="{DF928D6B-1B94-4CAE-A565-653076135A6B}" name="NAZIV PRIMATELJA SREDSTAVA"/>
    <tableColumn id="2" xr3:uid="{F2E4CB61-D223-405D-BFDA-0B3CE778FF64}" name="OIB PRIMATELJA SREDSTAVA"/>
    <tableColumn id="3" xr3:uid="{AF86380F-90A9-4311-B806-DD97FB7DC7F3}" name="SJEDIŠTE PRIMATELJA"/>
    <tableColumn id="4" xr3:uid="{633A870F-4CB5-48DA-9DAD-AD6013568178}" name="UKUPAN IZNOS ISPLATE" totalsRowFunction="custom">
      <totalsRowFormula>SUBTOTAL(109,D5:D47)</totalsRowFormula>
    </tableColumn>
    <tableColumn id="5" xr3:uid="{31FB1DCE-5AA3-4E18-8FF9-AC393D85F125}" name="VRSTA RASHODA/IZDATKA" totalsRowLabel="UKUP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60B1D4-8304-4B4A-84AE-257AEF00D225}" name="Tablica2" displayName="Tablica2" ref="A3:B16" totalsRowCount="1">
  <autoFilter ref="A3:B15" xr:uid="{4360B1D4-8304-4B4A-84AE-257AEF00D225}"/>
  <tableColumns count="2">
    <tableColumn id="1" xr3:uid="{A036F573-6321-477C-9CD9-2A8C7C18864F}" name="UKUPAN IZNOS ZBIRNE ISPLATE" totalsRowFunction="sum" dataDxfId="0">
      <calculatedColumnFormula>6526.63</calculatedColumnFormula>
    </tableColumn>
    <tableColumn id="2" xr3:uid="{8E059294-5CCF-43C3-A982-897515B2BBCB}" name="VRSTA RASHODA/IZDATKA" totalsRowLabel="UKUP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opLeftCell="A33" workbookViewId="0">
      <selection activeCell="E48" sqref="B48:E48"/>
    </sheetView>
  </sheetViews>
  <sheetFormatPr defaultRowHeight="14.5" x14ac:dyDescent="0.35"/>
  <cols>
    <col min="1" max="1" width="38.81640625" customWidth="1"/>
    <col min="2" max="2" width="30.1796875" customWidth="1"/>
    <col min="3" max="3" width="44.1796875" customWidth="1"/>
    <col min="4" max="4" width="23.90625" customWidth="1"/>
    <col min="5" max="5" width="58.54296875" customWidth="1"/>
    <col min="6" max="7" width="8.81640625" customWidth="1"/>
  </cols>
  <sheetData>
    <row r="1" spans="1:5" ht="15" thickBot="1" x14ac:dyDescent="0.4">
      <c r="A1" s="1" t="s">
        <v>0</v>
      </c>
      <c r="B1" s="2"/>
      <c r="C1" s="3" t="s">
        <v>34</v>
      </c>
      <c r="D1" s="2"/>
      <c r="E1" s="16" t="s">
        <v>128</v>
      </c>
    </row>
    <row r="4" spans="1:5" x14ac:dyDescent="0.35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1:5" x14ac:dyDescent="0.35">
      <c r="A5" t="s">
        <v>7</v>
      </c>
      <c r="B5" s="8">
        <v>29524210204</v>
      </c>
      <c r="C5" t="s">
        <v>8</v>
      </c>
      <c r="D5" s="4">
        <f>16.56</f>
        <v>16.559999999999999</v>
      </c>
      <c r="E5" t="s">
        <v>9</v>
      </c>
    </row>
    <row r="6" spans="1:5" x14ac:dyDescent="0.35">
      <c r="A6" t="s">
        <v>29</v>
      </c>
      <c r="B6" s="8">
        <v>80649374262</v>
      </c>
      <c r="C6" t="s">
        <v>30</v>
      </c>
      <c r="D6" s="4">
        <f>1062.98+243.26+636.79+384.86+527.62+384.86</f>
        <v>3240.37</v>
      </c>
      <c r="E6" t="s">
        <v>23</v>
      </c>
    </row>
    <row r="7" spans="1:5" x14ac:dyDescent="0.35">
      <c r="A7" t="s">
        <v>89</v>
      </c>
      <c r="B7" s="8">
        <v>80695452345</v>
      </c>
      <c r="C7" t="s">
        <v>63</v>
      </c>
      <c r="D7">
        <v>66.38</v>
      </c>
      <c r="E7" t="s">
        <v>6</v>
      </c>
    </row>
    <row r="8" spans="1:5" x14ac:dyDescent="0.35">
      <c r="A8" t="s">
        <v>62</v>
      </c>
      <c r="B8" s="8">
        <v>80695452345</v>
      </c>
      <c r="C8" t="s">
        <v>63</v>
      </c>
      <c r="D8">
        <f>66.38</f>
        <v>66.38</v>
      </c>
      <c r="E8" t="s">
        <v>6</v>
      </c>
    </row>
    <row r="9" spans="1:5" x14ac:dyDescent="0.35">
      <c r="A9" t="s">
        <v>91</v>
      </c>
      <c r="B9" s="8">
        <v>62969535840</v>
      </c>
      <c r="C9" t="s">
        <v>106</v>
      </c>
      <c r="D9">
        <v>83.98</v>
      </c>
      <c r="E9" s="14" t="s">
        <v>52</v>
      </c>
    </row>
    <row r="10" spans="1:5" x14ac:dyDescent="0.35">
      <c r="A10" t="s">
        <v>93</v>
      </c>
      <c r="B10" s="8">
        <v>91040737993</v>
      </c>
      <c r="C10" t="s">
        <v>110</v>
      </c>
      <c r="D10">
        <v>58.94</v>
      </c>
      <c r="E10" s="12" t="s">
        <v>112</v>
      </c>
    </row>
    <row r="11" spans="1:5" x14ac:dyDescent="0.35">
      <c r="A11" s="6" t="s">
        <v>18</v>
      </c>
      <c r="B11" s="8">
        <v>52931027628</v>
      </c>
      <c r="C11" t="s">
        <v>19</v>
      </c>
      <c r="D11" s="4">
        <f>574.5</f>
        <v>574.5</v>
      </c>
      <c r="E11" t="s">
        <v>20</v>
      </c>
    </row>
    <row r="12" spans="1:5" x14ac:dyDescent="0.35">
      <c r="A12" t="s">
        <v>84</v>
      </c>
      <c r="B12" s="8">
        <v>52401930153</v>
      </c>
      <c r="C12" t="s">
        <v>96</v>
      </c>
      <c r="D12">
        <f>86.06+175+310.75+72.68+179.45+72.68+133+72.68+41.77+191.25+94.38+86.06+94.38+86.06+162.5+78.41+72.68+143.44+70.76+218.65+72.68+86.06</f>
        <v>2601.3800000000006</v>
      </c>
      <c r="E12" t="s">
        <v>23</v>
      </c>
    </row>
    <row r="13" spans="1:5" x14ac:dyDescent="0.35">
      <c r="A13" s="14" t="s">
        <v>88</v>
      </c>
      <c r="B13" s="8">
        <v>80848401890</v>
      </c>
      <c r="C13" t="s">
        <v>98</v>
      </c>
      <c r="D13">
        <v>6914.6</v>
      </c>
      <c r="E13" t="s">
        <v>97</v>
      </c>
    </row>
    <row r="14" spans="1:5" x14ac:dyDescent="0.35">
      <c r="A14" s="14" t="s">
        <v>83</v>
      </c>
      <c r="B14" s="8">
        <v>26996428546</v>
      </c>
      <c r="C14" t="s">
        <v>104</v>
      </c>
      <c r="D14">
        <v>2868.22</v>
      </c>
      <c r="E14" t="s">
        <v>111</v>
      </c>
    </row>
    <row r="15" spans="1:5" x14ac:dyDescent="0.35">
      <c r="A15" t="s">
        <v>39</v>
      </c>
      <c r="B15" s="9" t="s">
        <v>48</v>
      </c>
      <c r="C15" t="s">
        <v>40</v>
      </c>
      <c r="D15" s="4">
        <v>100</v>
      </c>
      <c r="E15" s="5" t="s">
        <v>51</v>
      </c>
    </row>
    <row r="16" spans="1:5" x14ac:dyDescent="0.35">
      <c r="A16" t="s">
        <v>41</v>
      </c>
      <c r="B16" s="8">
        <v>23057039320</v>
      </c>
      <c r="C16" t="s">
        <v>42</v>
      </c>
      <c r="D16" s="4">
        <v>41.56</v>
      </c>
      <c r="E16" t="s">
        <v>85</v>
      </c>
    </row>
    <row r="17" spans="1:5" x14ac:dyDescent="0.35">
      <c r="A17" s="14" t="s">
        <v>103</v>
      </c>
      <c r="B17" s="8">
        <v>61781931283</v>
      </c>
      <c r="C17" t="s">
        <v>99</v>
      </c>
      <c r="D17">
        <f>37.44+166.96</f>
        <v>204.4</v>
      </c>
      <c r="E17" t="s">
        <v>20</v>
      </c>
    </row>
    <row r="18" spans="1:5" x14ac:dyDescent="0.35">
      <c r="A18" t="s">
        <v>105</v>
      </c>
      <c r="B18" s="8">
        <v>85821130368</v>
      </c>
      <c r="C18" t="s">
        <v>71</v>
      </c>
      <c r="D18">
        <f>2.16+64.7+2.16</f>
        <v>69.02</v>
      </c>
      <c r="E18" s="14" t="s">
        <v>16</v>
      </c>
    </row>
    <row r="19" spans="1:5" x14ac:dyDescent="0.35">
      <c r="A19" t="s">
        <v>69</v>
      </c>
      <c r="B19" s="8">
        <v>61817894937</v>
      </c>
      <c r="C19" t="s">
        <v>70</v>
      </c>
      <c r="D19">
        <f>114.3+114.28</f>
        <v>228.57999999999998</v>
      </c>
      <c r="E19" t="s">
        <v>6</v>
      </c>
    </row>
    <row r="20" spans="1:5" x14ac:dyDescent="0.35">
      <c r="A20" t="s">
        <v>75</v>
      </c>
      <c r="B20" s="8">
        <v>63073332379</v>
      </c>
      <c r="C20" t="s">
        <v>76</v>
      </c>
      <c r="D20">
        <f>1144.56+958.11</f>
        <v>2102.67</v>
      </c>
      <c r="E20" t="s">
        <v>77</v>
      </c>
    </row>
    <row r="21" spans="1:5" x14ac:dyDescent="0.35">
      <c r="A21" t="s">
        <v>81</v>
      </c>
      <c r="B21" s="8">
        <v>15907062900</v>
      </c>
      <c r="C21" t="s">
        <v>82</v>
      </c>
      <c r="D21">
        <f>4017.23+2801.97</f>
        <v>6819.2</v>
      </c>
      <c r="E21" t="s">
        <v>77</v>
      </c>
    </row>
    <row r="22" spans="1:5" x14ac:dyDescent="0.35">
      <c r="A22" t="s">
        <v>72</v>
      </c>
      <c r="B22" s="8">
        <v>87311810356</v>
      </c>
      <c r="C22" t="s">
        <v>73</v>
      </c>
      <c r="D22">
        <f>23.45+4.73</f>
        <v>28.18</v>
      </c>
      <c r="E22" t="s">
        <v>9</v>
      </c>
    </row>
    <row r="23" spans="1:5" x14ac:dyDescent="0.35">
      <c r="A23" t="s">
        <v>122</v>
      </c>
      <c r="B23" s="8">
        <v>97748123085</v>
      </c>
      <c r="C23" t="s">
        <v>120</v>
      </c>
      <c r="D23">
        <v>53.09</v>
      </c>
      <c r="E23" t="s">
        <v>121</v>
      </c>
    </row>
    <row r="24" spans="1:5" ht="17" customHeight="1" x14ac:dyDescent="0.35">
      <c r="A24" t="s">
        <v>27</v>
      </c>
      <c r="B24" s="8">
        <v>55662000497</v>
      </c>
      <c r="C24" t="s">
        <v>28</v>
      </c>
      <c r="D24" s="4">
        <f>196.56+196.56+181.44</f>
        <v>574.55999999999995</v>
      </c>
      <c r="E24" t="s">
        <v>23</v>
      </c>
    </row>
    <row r="25" spans="1:5" x14ac:dyDescent="0.35">
      <c r="A25" t="s">
        <v>90</v>
      </c>
      <c r="B25" s="8" t="s">
        <v>80</v>
      </c>
      <c r="D25">
        <v>308.13</v>
      </c>
      <c r="E25" s="15" t="s">
        <v>125</v>
      </c>
    </row>
    <row r="26" spans="1:5" x14ac:dyDescent="0.35">
      <c r="A26" t="s">
        <v>66</v>
      </c>
      <c r="B26" s="8">
        <v>64729046835</v>
      </c>
      <c r="C26" t="s">
        <v>109</v>
      </c>
      <c r="D26">
        <v>232</v>
      </c>
      <c r="E26" s="14" t="s">
        <v>50</v>
      </c>
    </row>
    <row r="27" spans="1:5" x14ac:dyDescent="0.35">
      <c r="A27" t="s">
        <v>117</v>
      </c>
      <c r="B27" s="8">
        <v>65191050926</v>
      </c>
      <c r="C27" t="s">
        <v>118</v>
      </c>
      <c r="D27">
        <v>229.91</v>
      </c>
      <c r="E27" s="15" t="s">
        <v>126</v>
      </c>
    </row>
    <row r="28" spans="1:5" x14ac:dyDescent="0.35">
      <c r="A28" t="s">
        <v>21</v>
      </c>
      <c r="B28" s="8">
        <v>76842508189</v>
      </c>
      <c r="C28" t="s">
        <v>22</v>
      </c>
      <c r="D28" s="4">
        <f>71.73+247.5+191.56+247.5+152.66+183.12+27.38+13.99+18.6</f>
        <v>1154.04</v>
      </c>
      <c r="E28" t="s">
        <v>23</v>
      </c>
    </row>
    <row r="29" spans="1:5" x14ac:dyDescent="0.35">
      <c r="A29" t="s">
        <v>24</v>
      </c>
      <c r="B29" s="9" t="s">
        <v>49</v>
      </c>
      <c r="C29" t="s">
        <v>25</v>
      </c>
      <c r="D29" s="4">
        <f>238.5+47+166.69+47.75+47.75+59.38</f>
        <v>607.07000000000005</v>
      </c>
      <c r="E29" t="s">
        <v>23</v>
      </c>
    </row>
    <row r="30" spans="1:5" x14ac:dyDescent="0.35">
      <c r="A30" t="s">
        <v>92</v>
      </c>
      <c r="B30" s="8">
        <v>42927423078</v>
      </c>
      <c r="C30" t="s">
        <v>113</v>
      </c>
      <c r="D30">
        <v>240</v>
      </c>
      <c r="E30" s="15" t="s">
        <v>52</v>
      </c>
    </row>
    <row r="31" spans="1:5" x14ac:dyDescent="0.35">
      <c r="B31" s="8"/>
      <c r="D31">
        <v>40</v>
      </c>
      <c r="E31" s="15" t="s">
        <v>124</v>
      </c>
    </row>
    <row r="32" spans="1:5" x14ac:dyDescent="0.35">
      <c r="A32" s="13" t="s">
        <v>86</v>
      </c>
      <c r="B32" s="8">
        <v>38016445738</v>
      </c>
      <c r="C32" t="s">
        <v>87</v>
      </c>
      <c r="D32">
        <f>169.88+366.99</f>
        <v>536.87</v>
      </c>
      <c r="E32" t="s">
        <v>20</v>
      </c>
    </row>
    <row r="33" spans="1:5" x14ac:dyDescent="0.35">
      <c r="A33" s="14" t="s">
        <v>78</v>
      </c>
      <c r="B33" s="8">
        <v>7010844795</v>
      </c>
      <c r="C33" t="s">
        <v>95</v>
      </c>
      <c r="D33">
        <v>947.46</v>
      </c>
      <c r="E33" t="s">
        <v>20</v>
      </c>
    </row>
    <row r="34" spans="1:5" x14ac:dyDescent="0.35">
      <c r="A34" t="s">
        <v>31</v>
      </c>
      <c r="B34" s="8">
        <v>62858712399</v>
      </c>
      <c r="C34" t="s">
        <v>32</v>
      </c>
      <c r="D34" s="4">
        <f>59.74</f>
        <v>59.74</v>
      </c>
      <c r="E34" t="s">
        <v>33</v>
      </c>
    </row>
    <row r="35" spans="1:5" x14ac:dyDescent="0.35">
      <c r="A35" s="7" t="s">
        <v>79</v>
      </c>
      <c r="B35" s="8">
        <v>21173008888</v>
      </c>
      <c r="C35" t="s">
        <v>17</v>
      </c>
      <c r="D35" s="4">
        <v>174.38</v>
      </c>
      <c r="E35" t="s">
        <v>53</v>
      </c>
    </row>
    <row r="36" spans="1:5" x14ac:dyDescent="0.35">
      <c r="A36" t="s">
        <v>100</v>
      </c>
      <c r="B36" s="8">
        <v>27290068263</v>
      </c>
      <c r="C36" t="s">
        <v>101</v>
      </c>
      <c r="D36">
        <v>295</v>
      </c>
      <c r="E36" s="14" t="s">
        <v>52</v>
      </c>
    </row>
    <row r="37" spans="1:5" x14ac:dyDescent="0.35">
      <c r="A37" t="s">
        <v>14</v>
      </c>
      <c r="B37" s="8">
        <v>71981294715</v>
      </c>
      <c r="C37" t="s">
        <v>15</v>
      </c>
      <c r="D37" s="4">
        <v>168.75</v>
      </c>
      <c r="E37" t="s">
        <v>16</v>
      </c>
    </row>
    <row r="38" spans="1:5" x14ac:dyDescent="0.35">
      <c r="A38" t="s">
        <v>74</v>
      </c>
      <c r="B38" s="8">
        <v>58203211592</v>
      </c>
      <c r="C38" t="s">
        <v>102</v>
      </c>
      <c r="D38">
        <f>166.95+166.95</f>
        <v>333.9</v>
      </c>
      <c r="E38" t="s">
        <v>23</v>
      </c>
    </row>
    <row r="39" spans="1:5" x14ac:dyDescent="0.35">
      <c r="A39" t="s">
        <v>107</v>
      </c>
      <c r="B39" s="8">
        <v>45065170578</v>
      </c>
      <c r="C39" t="s">
        <v>108</v>
      </c>
      <c r="D39">
        <v>150</v>
      </c>
      <c r="E39" t="s">
        <v>26</v>
      </c>
    </row>
    <row r="40" spans="1:5" x14ac:dyDescent="0.35">
      <c r="A40" s="14" t="s">
        <v>10</v>
      </c>
      <c r="B40" s="8">
        <v>95803232921</v>
      </c>
      <c r="C40" t="s">
        <v>11</v>
      </c>
      <c r="D40" s="4">
        <v>67.2</v>
      </c>
      <c r="E40" t="s">
        <v>54</v>
      </c>
    </row>
    <row r="41" spans="1:5" x14ac:dyDescent="0.35">
      <c r="A41" s="15" t="s">
        <v>119</v>
      </c>
      <c r="B41" s="8">
        <v>11504483210</v>
      </c>
      <c r="C41" t="s">
        <v>114</v>
      </c>
      <c r="D41">
        <v>1331.25</v>
      </c>
      <c r="E41" t="s">
        <v>124</v>
      </c>
    </row>
    <row r="42" spans="1:5" x14ac:dyDescent="0.35">
      <c r="A42" t="s">
        <v>45</v>
      </c>
      <c r="B42" s="8">
        <v>22597784145</v>
      </c>
      <c r="C42" t="s">
        <v>46</v>
      </c>
      <c r="D42">
        <f>420.27+112.58</f>
        <v>532.85</v>
      </c>
      <c r="E42" t="s">
        <v>47</v>
      </c>
    </row>
    <row r="43" spans="1:5" x14ac:dyDescent="0.35">
      <c r="A43" t="s">
        <v>12</v>
      </c>
      <c r="B43" s="8">
        <v>70133616033</v>
      </c>
      <c r="C43" t="s">
        <v>13</v>
      </c>
      <c r="D43" s="4">
        <f>44.79+23.28</f>
        <v>68.069999999999993</v>
      </c>
      <c r="E43" t="s">
        <v>9</v>
      </c>
    </row>
    <row r="44" spans="1:5" x14ac:dyDescent="0.35">
      <c r="A44" s="15" t="s">
        <v>115</v>
      </c>
      <c r="B44" s="8">
        <v>55383694934</v>
      </c>
      <c r="C44" t="s">
        <v>116</v>
      </c>
      <c r="D44">
        <v>909</v>
      </c>
      <c r="E44" t="s">
        <v>50</v>
      </c>
    </row>
    <row r="45" spans="1:5" x14ac:dyDescent="0.35">
      <c r="A45" t="s">
        <v>44</v>
      </c>
      <c r="B45" s="8">
        <v>44138062462</v>
      </c>
      <c r="C45" t="s">
        <v>43</v>
      </c>
      <c r="D45" s="4">
        <f>394.19+672.61+99.23+301.36+347.4</f>
        <v>1814.79</v>
      </c>
      <c r="E45" t="s">
        <v>23</v>
      </c>
    </row>
    <row r="46" spans="1:5" x14ac:dyDescent="0.35">
      <c r="A46" t="s">
        <v>64</v>
      </c>
      <c r="B46" s="8">
        <v>85584865987</v>
      </c>
      <c r="C46" t="s">
        <v>65</v>
      </c>
      <c r="D46">
        <f>13.76+9.18</f>
        <v>22.939999999999998</v>
      </c>
      <c r="E46" t="s">
        <v>6</v>
      </c>
    </row>
    <row r="47" spans="1:5" x14ac:dyDescent="0.35">
      <c r="A47" t="s">
        <v>67</v>
      </c>
      <c r="B47" s="8">
        <v>82031999604</v>
      </c>
      <c r="C47" t="s">
        <v>68</v>
      </c>
      <c r="D47">
        <f>86.58+86.58</f>
        <v>173.16</v>
      </c>
      <c r="E47" t="s">
        <v>9</v>
      </c>
    </row>
    <row r="48" spans="1:5" x14ac:dyDescent="0.35">
      <c r="D48">
        <f>SUBTOTAL(109,D5:D47)</f>
        <v>37109.080000000024</v>
      </c>
      <c r="E48" t="s">
        <v>59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scale="6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A732-2B08-4314-AA89-E2BA7A6166C8}">
  <dimension ref="A1:B16"/>
  <sheetViews>
    <sheetView tabSelected="1" topLeftCell="A4" workbookViewId="0">
      <selection activeCell="B7" sqref="A7:B7"/>
    </sheetView>
  </sheetViews>
  <sheetFormatPr defaultRowHeight="14.5" x14ac:dyDescent="0.35"/>
  <cols>
    <col min="1" max="1" width="51.08984375" customWidth="1"/>
    <col min="2" max="2" width="55.6328125" customWidth="1"/>
  </cols>
  <sheetData>
    <row r="1" spans="1:2" x14ac:dyDescent="0.35">
      <c r="A1" t="s">
        <v>35</v>
      </c>
      <c r="B1" t="s">
        <v>127</v>
      </c>
    </row>
    <row r="3" spans="1:2" x14ac:dyDescent="0.35">
      <c r="A3" s="10" t="s">
        <v>36</v>
      </c>
      <c r="B3" t="s">
        <v>5</v>
      </c>
    </row>
    <row r="4" spans="1:2" x14ac:dyDescent="0.35">
      <c r="A4" s="10">
        <f>6.51+24.59+130.98+19.53+61.66+341.32+537.53+207.87+427.7+651.45+347.84+124.24+299.67+1077.75+6956.74+137302.41</f>
        <v>148517.79</v>
      </c>
      <c r="B4" t="s">
        <v>37</v>
      </c>
    </row>
    <row r="5" spans="1:2" x14ac:dyDescent="0.35">
      <c r="A5" s="10">
        <f>21.49+46.25+1126.31+1773.89+1147.87+37.67+23295.03+21.49</f>
        <v>27470</v>
      </c>
      <c r="B5" t="s">
        <v>38</v>
      </c>
    </row>
    <row r="6" spans="1:2" x14ac:dyDescent="0.35">
      <c r="A6" s="10">
        <f>6511.44</f>
        <v>6511.44</v>
      </c>
      <c r="B6" t="s">
        <v>94</v>
      </c>
    </row>
    <row r="7" spans="1:2" x14ac:dyDescent="0.35">
      <c r="A7" s="10">
        <f>67.26+56.5+67.27+167.13</f>
        <v>358.15999999999997</v>
      </c>
      <c r="B7" t="s">
        <v>55</v>
      </c>
    </row>
    <row r="8" spans="1:2" x14ac:dyDescent="0.35">
      <c r="A8" s="10">
        <v>504</v>
      </c>
      <c r="B8" t="s">
        <v>61</v>
      </c>
    </row>
    <row r="9" spans="1:2" x14ac:dyDescent="0.35">
      <c r="A9" s="11">
        <f>3000+300+1500+1000+500</f>
        <v>6300</v>
      </c>
      <c r="B9" t="s">
        <v>56</v>
      </c>
    </row>
    <row r="10" spans="1:2" x14ac:dyDescent="0.35">
      <c r="A10" s="10">
        <f>228.27+130.23+1827.38</f>
        <v>2185.88</v>
      </c>
      <c r="B10" t="s">
        <v>57</v>
      </c>
    </row>
    <row r="11" spans="1:2" x14ac:dyDescent="0.35">
      <c r="A11" s="10">
        <v>3132.07</v>
      </c>
      <c r="B11" t="s">
        <v>58</v>
      </c>
    </row>
    <row r="12" spans="1:2" x14ac:dyDescent="0.35">
      <c r="A12" s="10">
        <f>60+60+60</f>
        <v>180</v>
      </c>
      <c r="B12" t="s">
        <v>123</v>
      </c>
    </row>
    <row r="13" spans="1:2" x14ac:dyDescent="0.35">
      <c r="A13">
        <f>1205.16+2229+336.06+192.45+91+29.33+29.33+29.33+52.43+21.99+21.99+23.83+29.33+29.33+29.33+29.33+29.33+29.33+29.33+29.33+29.33+29.33+29.33+38.49+29.33+9.16+32.99+1.83+58.8+300.47+2882.67</f>
        <v>7938.2699999999986</v>
      </c>
      <c r="B13" t="s">
        <v>60</v>
      </c>
    </row>
    <row r="14" spans="1:2" x14ac:dyDescent="0.35">
      <c r="A14">
        <v>312.5</v>
      </c>
      <c r="B14" t="s">
        <v>124</v>
      </c>
    </row>
    <row r="15" spans="1:2" x14ac:dyDescent="0.35">
      <c r="A15">
        <v>105</v>
      </c>
      <c r="B15" t="s">
        <v>16</v>
      </c>
    </row>
    <row r="16" spans="1:2" x14ac:dyDescent="0.35">
      <c r="A16">
        <f>SUBTOTAL(109,Tablica2[UKUPAN IZNOS ZBIRNE ISPLATE])</f>
        <v>203515.11000000002</v>
      </c>
      <c r="B16" t="s">
        <v>59</v>
      </c>
    </row>
  </sheetData>
  <pageMargins left="0.7" right="0.7" top="0.75" bottom="0.75" header="0.3" footer="0.3"/>
  <ignoredErrors>
    <ignoredError sqref="A14:A15 A5 A8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 Šipuš</cp:lastModifiedBy>
  <cp:lastPrinted>2024-03-11T08:02:35Z</cp:lastPrinted>
  <dcterms:created xsi:type="dcterms:W3CDTF">2015-06-05T18:19:34Z</dcterms:created>
  <dcterms:modified xsi:type="dcterms:W3CDTF">2024-04-09T09:36:06Z</dcterms:modified>
</cp:coreProperties>
</file>