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2\OneDrive - CARNET\Desktop\"/>
    </mc:Choice>
  </mc:AlternateContent>
  <xr:revisionPtr revIDLastSave="0" documentId="13_ncr:1_{6BE4B3B8-5447-4C5A-9211-A8B8AA24B4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13" i="1"/>
  <c r="D33" i="1"/>
  <c r="D32" i="1"/>
  <c r="D16" i="1"/>
  <c r="D52" i="1"/>
  <c r="A4" i="2"/>
  <c r="A9" i="2"/>
  <c r="A7" i="2"/>
  <c r="A6" i="2"/>
  <c r="A5" i="2"/>
  <c r="A10" i="2"/>
  <c r="D26" i="1"/>
  <c r="D30" i="1"/>
  <c r="D5" i="1"/>
  <c r="D50" i="1"/>
  <c r="D12" i="1"/>
  <c r="D31" i="1"/>
  <c r="D24" i="1"/>
  <c r="D51" i="1"/>
  <c r="D47" i="1"/>
  <c r="D8" i="1"/>
  <c r="D41" i="1"/>
  <c r="D37" i="1"/>
  <c r="D48" i="1"/>
  <c r="D23" i="1"/>
  <c r="D38" i="1"/>
  <c r="D43" i="1"/>
  <c r="A8" i="2"/>
  <c r="D49" i="1"/>
  <c r="D18" i="1"/>
  <c r="D20" i="1"/>
  <c r="D39" i="1"/>
  <c r="D9" i="1"/>
  <c r="D22" i="1"/>
  <c r="D44" i="1"/>
  <c r="D36" i="1"/>
  <c r="D28" i="1"/>
  <c r="D19" i="1"/>
  <c r="D21" i="1"/>
  <c r="D25" i="1"/>
  <c r="D27" i="1"/>
  <c r="D29" i="1"/>
  <c r="D14" i="1"/>
  <c r="D15" i="1"/>
  <c r="D46" i="1"/>
  <c r="D40" i="1"/>
  <c r="D7" i="1"/>
  <c r="D17" i="1"/>
  <c r="D42" i="1"/>
  <c r="D35" i="1"/>
  <c r="D11" i="1"/>
  <c r="D6" i="1"/>
  <c r="D10" i="1"/>
  <c r="D45" i="1"/>
  <c r="D53" i="1"/>
  <c r="D54" i="1" l="1"/>
  <c r="A11" i="2"/>
</calcChain>
</file>

<file path=xl/sharedStrings.xml><?xml version="1.0" encoding="utf-8"?>
<sst xmlns="http://schemas.openxmlformats.org/spreadsheetml/2006/main" count="174" uniqueCount="140">
  <si>
    <t>ISPLATITELJ SREDSTAVA: Osnovna škola Grigora Viteza</t>
  </si>
  <si>
    <t>NAZIV PRIMATELJA SREDSTAVA</t>
  </si>
  <si>
    <t>OIB PRIMATELJA SREDSTAVA</t>
  </si>
  <si>
    <t>SJEDIŠTE PRIMATELJA</t>
  </si>
  <si>
    <t>UKUPAN IZNOS ISPLATE</t>
  </si>
  <si>
    <t>VRSTA RASHODA/IZDATKA</t>
  </si>
  <si>
    <t>3234 Komunalne usluge</t>
  </si>
  <si>
    <t>A1 Hrvatska d.o.o.</t>
  </si>
  <si>
    <t>Vrtni put 1, Zagreb</t>
  </si>
  <si>
    <t>3231 Usluge telefona, pošte i prijevoza</t>
  </si>
  <si>
    <t>Telemach d.o.o.</t>
  </si>
  <si>
    <t>OPTIMUS LAB d.o.o.</t>
  </si>
  <si>
    <t>Buzovečka ulica 69, Zagreb</t>
  </si>
  <si>
    <t>3238 Računalne usluge</t>
  </si>
  <si>
    <t>3221 Uredski materijal i ostali materijalni rashodi</t>
  </si>
  <si>
    <t xml:space="preserve">Klara Zagreb </t>
  </si>
  <si>
    <t>Utinjska 48, Zagreb</t>
  </si>
  <si>
    <t>3222 Materijal i sirovine</t>
  </si>
  <si>
    <t>Ledo plus d.o.o.</t>
  </si>
  <si>
    <t>Agrodalm d.o.o.</t>
  </si>
  <si>
    <t>Blizno 13, Zagreb</t>
  </si>
  <si>
    <t>Naše Klasje d.o.o.</t>
  </si>
  <si>
    <t>Raška 35, Zagreb</t>
  </si>
  <si>
    <t>Osnovna škola Grigora Viteza</t>
  </si>
  <si>
    <t>Isplatitelj sredstava: Osnovna škola Grigora Viteza, Zagreb</t>
  </si>
  <si>
    <t>UKUPAN IZNOS ZBIRNE ISPLATE</t>
  </si>
  <si>
    <t>3111 Plaće za redovan rad</t>
  </si>
  <si>
    <t>3132 Doprinosi za obvezno zdravstveno osiguranje</t>
  </si>
  <si>
    <t>E.S.K. d.o.o.</t>
  </si>
  <si>
    <t>Pakoštanska ulica 5, Zagreb</t>
  </si>
  <si>
    <t>Međimurska ulica 6, Varaždin</t>
  </si>
  <si>
    <t>Vindija d.d.</t>
  </si>
  <si>
    <t>06135698286</t>
  </si>
  <si>
    <t>007179054100</t>
  </si>
  <si>
    <t>3237 Intelektualne i ostale usluge</t>
  </si>
  <si>
    <t>3113 Plaće za prekovremeni rad</t>
  </si>
  <si>
    <t>UKUPNO</t>
  </si>
  <si>
    <t>3212 Naknade za prijevoz , za rad na terenu i odvojen život</t>
  </si>
  <si>
    <t>Grad Zagreb</t>
  </si>
  <si>
    <t>Trg Stjepana Radića 1, Zagreb</t>
  </si>
  <si>
    <t>3211 Službena putovanja</t>
  </si>
  <si>
    <t>Narodne Novine d.d.</t>
  </si>
  <si>
    <t>Savski Gaj XIII. 6, Zagreb</t>
  </si>
  <si>
    <t>Josipa Marohnića 1, Zagreb</t>
  </si>
  <si>
    <t>Marijana Čavića 1/a, Zagreb</t>
  </si>
  <si>
    <t>Štefanovec 132, Zagreb</t>
  </si>
  <si>
    <t>Hrvoje Križ NET MAG</t>
  </si>
  <si>
    <t>Stupac1</t>
  </si>
  <si>
    <t>3224 Materijal i dijelovi za tekuće i investicijsko održavanje</t>
  </si>
  <si>
    <t xml:space="preserve">Hrvatska Pošta d.d. </t>
  </si>
  <si>
    <t>Poštanska ulica 9 , Velika Gorica</t>
  </si>
  <si>
    <t>3114 Plaće za posebne uvjete rada</t>
  </si>
  <si>
    <t>Hep-Opskrba d.o.o.</t>
  </si>
  <si>
    <t>Ulica grada Vukovara 37,Zagreb</t>
  </si>
  <si>
    <t xml:space="preserve">Agroproteinka </t>
  </si>
  <si>
    <t>Strojarska cesta 11, Zagreb</t>
  </si>
  <si>
    <t>Opti print adria d.o.o.</t>
  </si>
  <si>
    <t>Lastovska ulica 17, Zagreb</t>
  </si>
  <si>
    <t>Vodoopskrba i odvodnja d.o.o</t>
  </si>
  <si>
    <t>Ulica Frana Folnegovića 1, Zagreb</t>
  </si>
  <si>
    <t>Igomat d.o.o.</t>
  </si>
  <si>
    <t>Hep-Toplinarstvo</t>
  </si>
  <si>
    <t>Miševečka ulica 15,Zagreb</t>
  </si>
  <si>
    <t>Pan-Pek d.o.o.</t>
  </si>
  <si>
    <t>Planinska ulica 2C, Zagreb</t>
  </si>
  <si>
    <t>CLIPS d.o.o.</t>
  </si>
  <si>
    <t>Ravenska 14, Zagreb</t>
  </si>
  <si>
    <t xml:space="preserve">Financijska agencija Zagreb </t>
  </si>
  <si>
    <t>Ulica grada Vukovara 40,Zagreb</t>
  </si>
  <si>
    <t>Slavonija Bus d.o.o.</t>
  </si>
  <si>
    <t>NZJZ dr. Andrija Štampar</t>
  </si>
  <si>
    <t>Mirogojska cesta 16, Zagreb</t>
  </si>
  <si>
    <t>3236 Zdravstvene i veterinarske usluge</t>
  </si>
  <si>
    <t>Otruševec 15a, Otruševec</t>
  </si>
  <si>
    <t>Cijanizacija d.o.o.</t>
  </si>
  <si>
    <t>Podravka d.d.</t>
  </si>
  <si>
    <t>MarMir Promet d.o.o.</t>
  </si>
  <si>
    <t>3121 Ostali rashodi za zaposlene</t>
  </si>
  <si>
    <t>I.Ferenšćica 71,Zagreb</t>
  </si>
  <si>
    <t>3235 Zakupnine i najamnine</t>
  </si>
  <si>
    <t>Ante Starčevića 32, Koprivnica</t>
  </si>
  <si>
    <t>Grobnička ulica 30, Zagreb</t>
  </si>
  <si>
    <t>KATEGORIJA I          MJESEC 10/24</t>
  </si>
  <si>
    <t>Mjesec 10/24                                                 Kategorija 2</t>
  </si>
  <si>
    <t>Kršćanska sadašnjost d.o.o.</t>
  </si>
  <si>
    <t>Školske novine d.o.o.</t>
  </si>
  <si>
    <t>Bent Excellent d.o.o.</t>
  </si>
  <si>
    <t>Alka Script d.o.o</t>
  </si>
  <si>
    <t>Insako d.o.o.</t>
  </si>
  <si>
    <t>Profil Klett d.o.o.</t>
  </si>
  <si>
    <t>ZVIBOR d.o.o.</t>
  </si>
  <si>
    <t>EUROCOM d.o.o. za promet roba i usluga onji Stupnik</t>
  </si>
  <si>
    <t>Alfa d.d.</t>
  </si>
  <si>
    <t>Creadiso Zagreb</t>
  </si>
  <si>
    <t>Uriho Zagreb</t>
  </si>
  <si>
    <t>IBIS Grafika d.o.o. Zagreb</t>
  </si>
  <si>
    <t>Centar Proventus Gornji Stupnik</t>
  </si>
  <si>
    <t>O.M.SUPPORT d.o.o. Zagreb</t>
  </si>
  <si>
    <t>Maltar d.o.o Varaždin</t>
  </si>
  <si>
    <t>KUJTIM Prijevoz j.d.o.o.</t>
  </si>
  <si>
    <t>Čazmatrans putnička agencija d.oo.</t>
  </si>
  <si>
    <t>Kazalište Komedija Zagreb</t>
  </si>
  <si>
    <t>Pastor Servisi d.o.o. za usluge Rakitje</t>
  </si>
  <si>
    <t>Salus International d.o.o. Zagreb</t>
  </si>
  <si>
    <t>Nehajska ul. 42, Zagreb</t>
  </si>
  <si>
    <t>Nova Ves 23a, Zagreb</t>
  </si>
  <si>
    <t>Ul. Velimira Škorpika, Zagreb</t>
  </si>
  <si>
    <t>Ul. grada Vukovara 226e, Zagreb</t>
  </si>
  <si>
    <t>Radauševa ul. 3, Zagreb</t>
  </si>
  <si>
    <t>Pod bregom 8 , Zagreb</t>
  </si>
  <si>
    <t>61781931283</t>
  </si>
  <si>
    <t>59569102212</t>
  </si>
  <si>
    <t>Kaptol 9, Zagreb</t>
  </si>
  <si>
    <t>Avenija Marina Držića 4, Zagreb</t>
  </si>
  <si>
    <t>3211 Službeno putovanje</t>
  </si>
  <si>
    <t>3722 Naknade građanima i kućanstvima u naravi</t>
  </si>
  <si>
    <t>4241 Knjige</t>
  </si>
  <si>
    <t>3299 Ostali rashodi</t>
  </si>
  <si>
    <t>3213 Stručno usavršavanje zaposlenika</t>
  </si>
  <si>
    <t>3241 Naknade troškova osobama izvan radnog odnosa</t>
  </si>
  <si>
    <t>3232 Usluge tekućeg i investicijskog održavanja</t>
  </si>
  <si>
    <t>3295 Pristrojbe i naknade</t>
  </si>
  <si>
    <t>Rudeška ceta 179, Zagreb</t>
  </si>
  <si>
    <t>Kosnica 9, Velika Gorica</t>
  </si>
  <si>
    <t>Puževa 11, Zagreb</t>
  </si>
  <si>
    <t>Ul. Franca Prešerna 1, Varaždin</t>
  </si>
  <si>
    <t>Breganska 23, Zagreb</t>
  </si>
  <si>
    <t>Martićeva ul. 67, Zagreb</t>
  </si>
  <si>
    <t>Hektorovićeva ul. 2, Zagreb</t>
  </si>
  <si>
    <t>Ul Andrije Hebranga 40, Zagreba</t>
  </si>
  <si>
    <t>ASV. Marina Držića 1, Zagreb</t>
  </si>
  <si>
    <t>Zavrtnica 36, Zagreb</t>
  </si>
  <si>
    <t>Samoborska cesta 243, Zagreb</t>
  </si>
  <si>
    <t>Marulićev trg 14, Zagreb</t>
  </si>
  <si>
    <t>Novačka cesta 2, Rakitje</t>
  </si>
  <si>
    <t>Bauhaus d.o.o.</t>
  </si>
  <si>
    <t>Ul. Velimira Škorpika 27, Zagreb</t>
  </si>
  <si>
    <t>Bačelić d.o.o.</t>
  </si>
  <si>
    <t>Av. Većeslava Holjevca 54, Zagreb</t>
  </si>
  <si>
    <t>62969535840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</si>
</sst>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7">
    <xf numFmtId="0" fontId="0" fillId="0" borderId="0" xfId="0"/>
    <xf numFmtId="0" fontId="8" fillId="2" borderId="1" xfId="1" applyBorder="1"/>
    <xf numFmtId="0" fontId="8" fillId="2" borderId="2" xfId="1" applyBorder="1"/>
    <xf numFmtId="0" fontId="7" fillId="2" borderId="2" xfId="1" applyFont="1" applyBorder="1"/>
    <xf numFmtId="2" fontId="0" fillId="0" borderId="0" xfId="0" applyNumberForma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0" applyFont="1"/>
    <xf numFmtId="0" fontId="4" fillId="0" borderId="0" xfId="0" applyFont="1"/>
    <xf numFmtId="2" fontId="5" fillId="0" borderId="0" xfId="0" applyNumberFormat="1" applyFont="1"/>
    <xf numFmtId="0" fontId="0" fillId="0" borderId="0" xfId="0" applyAlignment="1">
      <alignment wrapText="1"/>
    </xf>
    <xf numFmtId="0" fontId="3" fillId="2" borderId="2" xfId="1" applyFont="1" applyBorder="1"/>
    <xf numFmtId="0" fontId="2" fillId="0" borderId="0" xfId="0" applyFont="1"/>
    <xf numFmtId="0" fontId="1" fillId="0" borderId="0" xfId="0" applyFont="1"/>
  </cellXfs>
  <cellStyles count="2">
    <cellStyle name="20% - Isticanje1" xfId="1" builtinId="30"/>
    <cellStyle name="Normalno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7652DE-DBBB-4248-86E1-0C650BADE617}" name="Tablica1" displayName="Tablica1" ref="A4:F54" totalsRowCount="1">
  <autoFilter ref="A4:F53" xr:uid="{E27652DE-DBBB-4248-86E1-0C650BADE617}"/>
  <sortState xmlns:xlrd2="http://schemas.microsoft.com/office/spreadsheetml/2017/richdata2" ref="A5:F53">
    <sortCondition ref="A5:A53"/>
  </sortState>
  <tableColumns count="6">
    <tableColumn id="1" xr3:uid="{DF928D6B-1B94-4CAE-A565-653076135A6B}" name="NAZIV PRIMATELJA SREDSTAVA" totalsRowDxfId="4"/>
    <tableColumn id="2" xr3:uid="{F2E4CB61-D223-405D-BFDA-0B3CE778FF64}" name="OIB PRIMATELJA SREDSTAVA" totalsRowDxfId="3"/>
    <tableColumn id="3" xr3:uid="{AF86380F-90A9-4311-B806-DD97FB7DC7F3}" name="SJEDIŠTE PRIMATELJA" totalsRowDxfId="2"/>
    <tableColumn id="4" xr3:uid="{633A870F-4CB5-48DA-9DAD-AD6013568178}" name="UKUPAN IZNOS ISPLATE" totalsRowFunction="custom" totalsRowDxfId="1">
      <totalsRowFormula>SUM(D5:D53)</totalsRowFormula>
    </tableColumn>
    <tableColumn id="5" xr3:uid="{31FB1DCE-5AA3-4E18-8FF9-AC393D85F125}" name="VRSTA RASHODA/IZDATKA" totalsRowLabel="UKUPNO"/>
    <tableColumn id="6" xr3:uid="{E479869F-6B34-4C56-9CAB-146BA60265BD}" name="Stupac1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60B1D4-8304-4B4A-84AE-257AEF00D225}" name="Tablica2" displayName="Tablica2" ref="A3:B11" totalsRowCount="1">
  <autoFilter ref="A3:B10" xr:uid="{4360B1D4-8304-4B4A-84AE-257AEF00D225}"/>
  <tableColumns count="2">
    <tableColumn id="1" xr3:uid="{A036F573-6321-477C-9CD9-2A8C7C18864F}" name="UKUPAN IZNOS ZBIRNE ISPLATE" totalsRowFunction="custom" dataDxfId="5">
      <calculatedColumnFormula>1414.73</calculatedColumnFormula>
      <totalsRowFormula>SUM(A4:A10)</totalsRowFormula>
    </tableColumn>
    <tableColumn id="2" xr3:uid="{8E059294-5CCF-43C3-A982-897515B2BBCB}" name="VRSTA RASHODA/IZDATKA" totalsRowLabel="UKUP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topLeftCell="A10" workbookViewId="0">
      <selection activeCell="D34" sqref="D34"/>
    </sheetView>
  </sheetViews>
  <sheetFormatPr defaultRowHeight="15" x14ac:dyDescent="0.25"/>
  <cols>
    <col min="1" max="1" width="49.140625" customWidth="1"/>
    <col min="2" max="2" width="30.140625" customWidth="1"/>
    <col min="3" max="3" width="44.140625" customWidth="1"/>
    <col min="4" max="4" width="23.85546875" customWidth="1"/>
    <col min="5" max="5" width="58.5703125" customWidth="1"/>
    <col min="6" max="7" width="8.85546875" customWidth="1"/>
  </cols>
  <sheetData>
    <row r="1" spans="1:6" ht="15.75" thickBot="1" x14ac:dyDescent="0.3">
      <c r="A1" s="1" t="s">
        <v>0</v>
      </c>
      <c r="B1" s="2"/>
      <c r="C1" s="3" t="s">
        <v>23</v>
      </c>
      <c r="D1" s="2"/>
      <c r="E1" s="14" t="s">
        <v>82</v>
      </c>
    </row>
    <row r="4" spans="1:6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47</v>
      </c>
    </row>
    <row r="5" spans="1:6" x14ac:dyDescent="0.25">
      <c r="A5" t="s">
        <v>7</v>
      </c>
      <c r="B5" s="7">
        <v>29524210204</v>
      </c>
      <c r="C5" t="s">
        <v>8</v>
      </c>
      <c r="D5" s="4">
        <f>16.56</f>
        <v>16.559999999999999</v>
      </c>
      <c r="E5" t="s">
        <v>9</v>
      </c>
    </row>
    <row r="6" spans="1:6" x14ac:dyDescent="0.25">
      <c r="A6" t="s">
        <v>87</v>
      </c>
      <c r="B6" s="7">
        <v>10350279556</v>
      </c>
      <c r="C6" t="s">
        <v>104</v>
      </c>
      <c r="D6" s="4">
        <f>113.95</f>
        <v>113.95</v>
      </c>
      <c r="E6" t="s">
        <v>115</v>
      </c>
    </row>
    <row r="7" spans="1:6" x14ac:dyDescent="0.25">
      <c r="A7" t="s">
        <v>92</v>
      </c>
      <c r="B7" s="7">
        <v>7189160632</v>
      </c>
      <c r="C7" t="s">
        <v>105</v>
      </c>
      <c r="D7" s="4">
        <f>1661.35+26</f>
        <v>1687.35</v>
      </c>
      <c r="E7" t="s">
        <v>115</v>
      </c>
    </row>
    <row r="8" spans="1:6" x14ac:dyDescent="0.25">
      <c r="A8" t="s">
        <v>19</v>
      </c>
      <c r="B8" s="7">
        <v>80649374262</v>
      </c>
      <c r="C8" t="s">
        <v>20</v>
      </c>
      <c r="D8" s="4">
        <f>698.31+800.56+285.94+845.7+557.14+53.38</f>
        <v>3241.03</v>
      </c>
      <c r="E8" t="s">
        <v>17</v>
      </c>
    </row>
    <row r="9" spans="1:6" x14ac:dyDescent="0.25">
      <c r="A9" t="s">
        <v>54</v>
      </c>
      <c r="B9" s="7">
        <v>80695452345</v>
      </c>
      <c r="C9" t="s">
        <v>55</v>
      </c>
      <c r="D9" s="4">
        <f>26.55</f>
        <v>26.55</v>
      </c>
      <c r="E9" t="s">
        <v>6</v>
      </c>
    </row>
    <row r="10" spans="1:6" x14ac:dyDescent="0.25">
      <c r="A10" t="s">
        <v>86</v>
      </c>
      <c r="B10" s="7">
        <v>91040737993</v>
      </c>
      <c r="C10" t="s">
        <v>106</v>
      </c>
      <c r="D10" s="4">
        <f>142.49</f>
        <v>142.49</v>
      </c>
      <c r="E10" t="s">
        <v>14</v>
      </c>
    </row>
    <row r="11" spans="1:6" x14ac:dyDescent="0.25">
      <c r="A11" t="s">
        <v>74</v>
      </c>
      <c r="B11" s="7">
        <v>59646425366</v>
      </c>
      <c r="C11" t="s">
        <v>81</v>
      </c>
      <c r="D11" s="4">
        <f>52.26</f>
        <v>52.26</v>
      </c>
      <c r="E11" t="s">
        <v>6</v>
      </c>
    </row>
    <row r="12" spans="1:6" x14ac:dyDescent="0.25">
      <c r="A12" t="s">
        <v>65</v>
      </c>
      <c r="B12" s="7">
        <v>52401930153</v>
      </c>
      <c r="C12" t="s">
        <v>66</v>
      </c>
      <c r="D12" s="4">
        <f>76+131.25+84.38+87.19</f>
        <v>378.82</v>
      </c>
      <c r="E12" t="s">
        <v>17</v>
      </c>
    </row>
    <row r="13" spans="1:6" x14ac:dyDescent="0.25">
      <c r="A13" t="s">
        <v>93</v>
      </c>
      <c r="B13" s="7">
        <v>44845612948</v>
      </c>
      <c r="C13" t="s">
        <v>107</v>
      </c>
      <c r="D13" s="4">
        <f>73.6+117.12+6.92</f>
        <v>197.64</v>
      </c>
      <c r="E13" t="s">
        <v>14</v>
      </c>
    </row>
    <row r="14" spans="1:6" x14ac:dyDescent="0.25">
      <c r="A14" t="s">
        <v>95</v>
      </c>
      <c r="B14" s="7">
        <v>55305844525</v>
      </c>
      <c r="C14" t="s">
        <v>108</v>
      </c>
      <c r="D14" s="4">
        <f>120</f>
        <v>120</v>
      </c>
      <c r="E14" t="s">
        <v>116</v>
      </c>
    </row>
    <row r="15" spans="1:6" x14ac:dyDescent="0.25">
      <c r="A15" t="s">
        <v>28</v>
      </c>
      <c r="B15" s="8" t="s">
        <v>32</v>
      </c>
      <c r="C15" t="s">
        <v>29</v>
      </c>
      <c r="D15" s="4">
        <f>100</f>
        <v>100</v>
      </c>
      <c r="E15" s="5" t="s">
        <v>34</v>
      </c>
      <c r="F15" s="5"/>
    </row>
    <row r="16" spans="1:6" x14ac:dyDescent="0.25">
      <c r="A16" t="s">
        <v>137</v>
      </c>
      <c r="B16" s="8" t="s">
        <v>139</v>
      </c>
      <c r="C16" t="s">
        <v>138</v>
      </c>
      <c r="D16" s="4">
        <f>52.43</f>
        <v>52.43</v>
      </c>
      <c r="E16" s="16" t="s">
        <v>17</v>
      </c>
      <c r="F16" s="5"/>
    </row>
    <row r="17" spans="1:6" x14ac:dyDescent="0.25">
      <c r="A17" t="s">
        <v>91</v>
      </c>
      <c r="B17" s="8" t="s">
        <v>110</v>
      </c>
      <c r="C17" t="s">
        <v>109</v>
      </c>
      <c r="D17" s="4">
        <f>330.61</f>
        <v>330.61</v>
      </c>
      <c r="E17" s="15" t="s">
        <v>14</v>
      </c>
      <c r="F17" s="5"/>
    </row>
    <row r="18" spans="1:6" x14ac:dyDescent="0.25">
      <c r="A18" t="s">
        <v>101</v>
      </c>
      <c r="B18" s="8" t="s">
        <v>111</v>
      </c>
      <c r="C18" t="s">
        <v>112</v>
      </c>
      <c r="D18" s="4">
        <f>473.6</f>
        <v>473.6</v>
      </c>
      <c r="E18" s="15" t="s">
        <v>117</v>
      </c>
      <c r="F18" s="5"/>
    </row>
    <row r="19" spans="1:6" x14ac:dyDescent="0.25">
      <c r="A19" t="s">
        <v>67</v>
      </c>
      <c r="B19" s="7">
        <v>85821130368</v>
      </c>
      <c r="C19" t="s">
        <v>68</v>
      </c>
      <c r="D19" s="4">
        <f>1.66</f>
        <v>1.66</v>
      </c>
      <c r="E19" t="s">
        <v>13</v>
      </c>
    </row>
    <row r="20" spans="1:6" x14ac:dyDescent="0.25">
      <c r="A20" t="s">
        <v>100</v>
      </c>
      <c r="B20" s="7">
        <v>87679956140</v>
      </c>
      <c r="C20" t="s">
        <v>113</v>
      </c>
      <c r="D20" s="4">
        <f>430</f>
        <v>430</v>
      </c>
      <c r="E20" t="s">
        <v>114</v>
      </c>
    </row>
    <row r="21" spans="1:6" x14ac:dyDescent="0.25">
      <c r="A21" t="s">
        <v>38</v>
      </c>
      <c r="B21" s="7">
        <v>61817894937</v>
      </c>
      <c r="C21" t="s">
        <v>39</v>
      </c>
      <c r="D21">
        <f>114.28</f>
        <v>114.28</v>
      </c>
      <c r="E21" t="s">
        <v>6</v>
      </c>
    </row>
    <row r="22" spans="1:6" x14ac:dyDescent="0.25">
      <c r="A22" t="s">
        <v>52</v>
      </c>
      <c r="B22" s="7">
        <v>63073332379</v>
      </c>
      <c r="C22" t="s">
        <v>53</v>
      </c>
      <c r="D22">
        <f>553.94</f>
        <v>553.94000000000005</v>
      </c>
      <c r="E22" t="s">
        <v>6</v>
      </c>
    </row>
    <row r="23" spans="1:6" x14ac:dyDescent="0.25">
      <c r="A23" t="s">
        <v>61</v>
      </c>
      <c r="B23" s="7">
        <v>15907062900</v>
      </c>
      <c r="C23" t="s">
        <v>62</v>
      </c>
      <c r="D23">
        <f>1140.8</f>
        <v>1140.8</v>
      </c>
      <c r="E23" t="s">
        <v>6</v>
      </c>
    </row>
    <row r="24" spans="1:6" ht="17.100000000000001" customHeight="1" x14ac:dyDescent="0.25">
      <c r="A24" t="s">
        <v>49</v>
      </c>
      <c r="B24" s="7">
        <v>87311810356</v>
      </c>
      <c r="C24" t="s">
        <v>50</v>
      </c>
      <c r="D24">
        <f>7.34+1.58</f>
        <v>8.92</v>
      </c>
      <c r="E24" t="s">
        <v>14</v>
      </c>
    </row>
    <row r="25" spans="1:6" x14ac:dyDescent="0.25">
      <c r="A25" s="6" t="s">
        <v>46</v>
      </c>
      <c r="B25" s="7">
        <v>21173008888</v>
      </c>
      <c r="C25" t="s">
        <v>45</v>
      </c>
      <c r="D25" s="4">
        <f>55</f>
        <v>55</v>
      </c>
      <c r="E25" t="s">
        <v>13</v>
      </c>
    </row>
    <row r="26" spans="1:6" x14ac:dyDescent="0.25">
      <c r="A26" s="6" t="s">
        <v>60</v>
      </c>
      <c r="B26" s="7">
        <v>55662000497</v>
      </c>
      <c r="C26" t="s">
        <v>73</v>
      </c>
      <c r="D26" s="4">
        <f>226.8+143.88+440.37+153.65+181.44</f>
        <v>1146.1399999999999</v>
      </c>
      <c r="E26" t="s">
        <v>17</v>
      </c>
    </row>
    <row r="27" spans="1:6" x14ac:dyDescent="0.25">
      <c r="A27" t="s">
        <v>96</v>
      </c>
      <c r="B27" s="7">
        <v>58510558885</v>
      </c>
      <c r="C27" t="s">
        <v>122</v>
      </c>
      <c r="D27">
        <f>105.82</f>
        <v>105.82</v>
      </c>
      <c r="E27" t="s">
        <v>118</v>
      </c>
    </row>
    <row r="28" spans="1:6" x14ac:dyDescent="0.25">
      <c r="A28" t="s">
        <v>69</v>
      </c>
      <c r="B28" s="7">
        <v>84931084664</v>
      </c>
      <c r="C28" t="s">
        <v>123</v>
      </c>
      <c r="D28">
        <f>250</f>
        <v>250</v>
      </c>
      <c r="E28" t="s">
        <v>9</v>
      </c>
    </row>
    <row r="29" spans="1:6" x14ac:dyDescent="0.25">
      <c r="A29" t="s">
        <v>88</v>
      </c>
      <c r="B29" s="7">
        <v>39851720584</v>
      </c>
      <c r="C29" t="s">
        <v>124</v>
      </c>
      <c r="D29">
        <f>20.63+104.99+18.13</f>
        <v>143.75</v>
      </c>
      <c r="E29" t="s">
        <v>14</v>
      </c>
    </row>
    <row r="30" spans="1:6" x14ac:dyDescent="0.25">
      <c r="A30" t="s">
        <v>15</v>
      </c>
      <c r="B30" s="7">
        <v>76842508189</v>
      </c>
      <c r="C30" t="s">
        <v>16</v>
      </c>
      <c r="D30" s="4">
        <f>34.33+314.17+78.78+118.93+90.21+236.7+75+161.75+310.7+25.5+154.44+18.1</f>
        <v>1618.6100000000001</v>
      </c>
      <c r="E30" t="s">
        <v>17</v>
      </c>
    </row>
    <row r="31" spans="1:6" x14ac:dyDescent="0.25">
      <c r="A31" t="s">
        <v>18</v>
      </c>
      <c r="B31" s="8" t="s">
        <v>33</v>
      </c>
      <c r="C31" t="s">
        <v>44</v>
      </c>
      <c r="D31" s="4">
        <f>59+99.88+54.75+53.75+19.88+192.13+92+290.7+42.25+204.75+98.75</f>
        <v>1207.8399999999999</v>
      </c>
      <c r="E31" t="s">
        <v>17</v>
      </c>
    </row>
    <row r="32" spans="1:6" x14ac:dyDescent="0.25">
      <c r="A32" t="s">
        <v>76</v>
      </c>
      <c r="B32" s="7">
        <v>90591998649</v>
      </c>
      <c r="C32" t="s">
        <v>78</v>
      </c>
      <c r="D32" s="4">
        <f>100.83+13</f>
        <v>113.83</v>
      </c>
      <c r="E32" t="s">
        <v>48</v>
      </c>
    </row>
    <row r="33" spans="1:5" x14ac:dyDescent="0.25">
      <c r="A33" t="s">
        <v>98</v>
      </c>
      <c r="B33" s="7">
        <v>66734484850</v>
      </c>
      <c r="C33" t="s">
        <v>125</v>
      </c>
      <c r="D33" s="4">
        <f>174.28+13.72</f>
        <v>188</v>
      </c>
      <c r="E33" t="s">
        <v>119</v>
      </c>
    </row>
    <row r="34" spans="1:5" x14ac:dyDescent="0.25">
      <c r="A34" s="13" t="s">
        <v>99</v>
      </c>
      <c r="B34" s="7">
        <v>20780058103</v>
      </c>
      <c r="C34" t="s">
        <v>126</v>
      </c>
      <c r="D34">
        <f>250+250</f>
        <v>500</v>
      </c>
      <c r="E34" t="s">
        <v>9</v>
      </c>
    </row>
    <row r="35" spans="1:5" x14ac:dyDescent="0.25">
      <c r="A35" t="s">
        <v>41</v>
      </c>
      <c r="B35" s="7">
        <v>64546066176</v>
      </c>
      <c r="C35" t="s">
        <v>42</v>
      </c>
      <c r="D35">
        <f>179.13</f>
        <v>179.13</v>
      </c>
      <c r="E35" t="s">
        <v>14</v>
      </c>
    </row>
    <row r="36" spans="1:5" x14ac:dyDescent="0.25">
      <c r="A36" t="s">
        <v>21</v>
      </c>
      <c r="B36" s="7">
        <v>62858712399</v>
      </c>
      <c r="C36" t="s">
        <v>22</v>
      </c>
      <c r="D36" s="4">
        <f>174.38</f>
        <v>174.38</v>
      </c>
      <c r="E36" t="s">
        <v>17</v>
      </c>
    </row>
    <row r="37" spans="1:5" ht="20.25" customHeight="1" x14ac:dyDescent="0.25">
      <c r="A37" t="s">
        <v>70</v>
      </c>
      <c r="B37" s="7">
        <v>33392005961</v>
      </c>
      <c r="C37" t="s">
        <v>71</v>
      </c>
      <c r="D37" s="4">
        <f>184.15</f>
        <v>184.15</v>
      </c>
      <c r="E37" t="s">
        <v>72</v>
      </c>
    </row>
    <row r="38" spans="1:5" ht="18" customHeight="1" x14ac:dyDescent="0.25">
      <c r="A38" t="s">
        <v>56</v>
      </c>
      <c r="B38" s="7">
        <v>11469787133</v>
      </c>
      <c r="C38" t="s">
        <v>57</v>
      </c>
      <c r="D38" s="4">
        <f>132.73</f>
        <v>132.72999999999999</v>
      </c>
      <c r="E38" t="s">
        <v>79</v>
      </c>
    </row>
    <row r="39" spans="1:5" x14ac:dyDescent="0.25">
      <c r="A39" t="s">
        <v>97</v>
      </c>
      <c r="B39" s="7">
        <v>23071028130</v>
      </c>
      <c r="C39" t="s">
        <v>127</v>
      </c>
      <c r="D39" s="4">
        <f>62.5</f>
        <v>62.5</v>
      </c>
      <c r="E39" t="s">
        <v>34</v>
      </c>
    </row>
    <row r="40" spans="1:5" x14ac:dyDescent="0.25">
      <c r="A40" t="s">
        <v>11</v>
      </c>
      <c r="B40" s="7">
        <v>71981294715</v>
      </c>
      <c r="C40" t="s">
        <v>12</v>
      </c>
      <c r="D40" s="4">
        <f>196.88</f>
        <v>196.88</v>
      </c>
      <c r="E40" t="s">
        <v>13</v>
      </c>
    </row>
    <row r="41" spans="1:5" x14ac:dyDescent="0.25">
      <c r="A41" t="s">
        <v>102</v>
      </c>
      <c r="B41" s="7">
        <v>60654129780</v>
      </c>
      <c r="C41" t="s">
        <v>134</v>
      </c>
      <c r="D41" s="4">
        <f>265.05</f>
        <v>265.05</v>
      </c>
      <c r="E41" t="s">
        <v>120</v>
      </c>
    </row>
    <row r="42" spans="1:5" x14ac:dyDescent="0.25">
      <c r="A42" t="s">
        <v>63</v>
      </c>
      <c r="B42" s="7">
        <v>58203211592</v>
      </c>
      <c r="C42" t="s">
        <v>64</v>
      </c>
      <c r="D42" s="4">
        <f>166.95</f>
        <v>166.95</v>
      </c>
      <c r="E42" t="s">
        <v>17</v>
      </c>
    </row>
    <row r="43" spans="1:5" x14ac:dyDescent="0.25">
      <c r="A43" t="s">
        <v>75</v>
      </c>
      <c r="B43" s="7">
        <v>18928523252</v>
      </c>
      <c r="C43" t="s">
        <v>80</v>
      </c>
      <c r="D43" s="4">
        <f>185.7+73.38+112.5</f>
        <v>371.58</v>
      </c>
      <c r="E43" t="s">
        <v>17</v>
      </c>
    </row>
    <row r="44" spans="1:5" x14ac:dyDescent="0.25">
      <c r="A44" t="s">
        <v>89</v>
      </c>
      <c r="B44" s="7">
        <v>95803232921</v>
      </c>
      <c r="C44" t="s">
        <v>128</v>
      </c>
      <c r="D44" s="4">
        <f>9923.39+615.83</f>
        <v>10539.22</v>
      </c>
      <c r="E44" t="s">
        <v>121</v>
      </c>
    </row>
    <row r="45" spans="1:5" x14ac:dyDescent="0.25">
      <c r="A45" t="s">
        <v>85</v>
      </c>
      <c r="B45" s="7">
        <v>24796394086</v>
      </c>
      <c r="C45" t="s">
        <v>129</v>
      </c>
      <c r="D45">
        <f>55</f>
        <v>55</v>
      </c>
      <c r="E45" t="s">
        <v>14</v>
      </c>
    </row>
    <row r="46" spans="1:5" x14ac:dyDescent="0.25">
      <c r="A46" t="s">
        <v>10</v>
      </c>
      <c r="B46" s="7">
        <v>70133616033</v>
      </c>
      <c r="C46" t="s">
        <v>43</v>
      </c>
      <c r="D46" s="4">
        <f>44.79+24.92</f>
        <v>69.710000000000008</v>
      </c>
      <c r="E46" t="s">
        <v>9</v>
      </c>
    </row>
    <row r="47" spans="1:5" x14ac:dyDescent="0.25">
      <c r="A47" t="s">
        <v>94</v>
      </c>
      <c r="B47" s="7">
        <v>77931216562</v>
      </c>
      <c r="C47" t="s">
        <v>130</v>
      </c>
      <c r="D47" s="4">
        <f>271+160</f>
        <v>431</v>
      </c>
      <c r="E47" t="s">
        <v>14</v>
      </c>
    </row>
    <row r="48" spans="1:5" x14ac:dyDescent="0.25">
      <c r="A48" t="s">
        <v>31</v>
      </c>
      <c r="B48" s="7">
        <v>44138062462</v>
      </c>
      <c r="C48" t="s">
        <v>30</v>
      </c>
      <c r="D48" s="4">
        <f>476.25+17.64+71.4+396.54+422.75+429.02</f>
        <v>1813.6</v>
      </c>
      <c r="E48" t="s">
        <v>17</v>
      </c>
    </row>
    <row r="49" spans="1:6" x14ac:dyDescent="0.25">
      <c r="A49" t="s">
        <v>58</v>
      </c>
      <c r="B49" s="7">
        <v>83416546499</v>
      </c>
      <c r="C49" t="s">
        <v>59</v>
      </c>
      <c r="D49" s="4">
        <f>744.85</f>
        <v>744.85</v>
      </c>
      <c r="E49" t="s">
        <v>6</v>
      </c>
    </row>
    <row r="50" spans="1:6" x14ac:dyDescent="0.25">
      <c r="A50" t="s">
        <v>90</v>
      </c>
      <c r="B50" s="7">
        <v>3454358063</v>
      </c>
      <c r="C50" t="s">
        <v>131</v>
      </c>
      <c r="D50" s="4">
        <f>42.88+82.88+64.31</f>
        <v>190.07</v>
      </c>
      <c r="E50" t="s">
        <v>14</v>
      </c>
    </row>
    <row r="51" spans="1:6" x14ac:dyDescent="0.25">
      <c r="A51" t="s">
        <v>103</v>
      </c>
      <c r="B51" s="7">
        <v>66915399546</v>
      </c>
      <c r="C51" t="s">
        <v>132</v>
      </c>
      <c r="D51" s="4">
        <f>180</f>
        <v>180</v>
      </c>
      <c r="E51" t="s">
        <v>9</v>
      </c>
    </row>
    <row r="52" spans="1:6" x14ac:dyDescent="0.25">
      <c r="A52" t="s">
        <v>135</v>
      </c>
      <c r="B52" s="7">
        <v>71642207963</v>
      </c>
      <c r="C52" t="s">
        <v>136</v>
      </c>
      <c r="D52" s="4">
        <f>49.17</f>
        <v>49.17</v>
      </c>
      <c r="E52" t="s">
        <v>120</v>
      </c>
    </row>
    <row r="53" spans="1:6" x14ac:dyDescent="0.25">
      <c r="A53" t="s">
        <v>84</v>
      </c>
      <c r="B53" s="7">
        <v>79817762581</v>
      </c>
      <c r="C53" t="s">
        <v>133</v>
      </c>
      <c r="D53" s="4">
        <f>962.36</f>
        <v>962.36</v>
      </c>
      <c r="E53" t="s">
        <v>115</v>
      </c>
    </row>
    <row r="54" spans="1:6" x14ac:dyDescent="0.25">
      <c r="A54" s="10"/>
      <c r="B54" s="10"/>
      <c r="C54" s="10"/>
      <c r="D54" s="12">
        <f>SUM(D5:D53)</f>
        <v>31280.209999999992</v>
      </c>
      <c r="E54" t="s">
        <v>36</v>
      </c>
      <c r="F54" s="11"/>
    </row>
  </sheetData>
  <phoneticPr fontId="9" type="noConversion"/>
  <pageMargins left="0.70866141732283472" right="0.70866141732283472" top="0.74803149606299213" bottom="0.74803149606299213" header="0.31496062992125984" footer="0.31496062992125984"/>
  <pageSetup scale="6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A732-2B08-4314-AA89-E2BA7A6166C8}">
  <dimension ref="A1:B11"/>
  <sheetViews>
    <sheetView workbookViewId="0">
      <selection activeCell="B10" sqref="A10:B10"/>
    </sheetView>
  </sheetViews>
  <sheetFormatPr defaultRowHeight="15" x14ac:dyDescent="0.25"/>
  <cols>
    <col min="1" max="1" width="51.140625" customWidth="1"/>
    <col min="2" max="2" width="55.5703125" customWidth="1"/>
  </cols>
  <sheetData>
    <row r="1" spans="1:2" x14ac:dyDescent="0.25">
      <c r="A1" t="s">
        <v>24</v>
      </c>
      <c r="B1" t="s">
        <v>83</v>
      </c>
    </row>
    <row r="3" spans="1:2" x14ac:dyDescent="0.25">
      <c r="A3" s="9" t="s">
        <v>25</v>
      </c>
      <c r="B3" t="s">
        <v>5</v>
      </c>
    </row>
    <row r="4" spans="1:2" x14ac:dyDescent="0.25">
      <c r="A4" s="9">
        <f>202700.92+10113.35+12404.27+21231.58</f>
        <v>246450.12</v>
      </c>
      <c r="B4" t="s">
        <v>26</v>
      </c>
    </row>
    <row r="5" spans="1:2" x14ac:dyDescent="0.25">
      <c r="A5" s="9">
        <f>167.93+291.74+11.79+4307.03+1398.94+624.59</f>
        <v>6802.02</v>
      </c>
      <c r="B5" t="s">
        <v>51</v>
      </c>
    </row>
    <row r="6" spans="1:2" x14ac:dyDescent="0.25">
      <c r="A6" s="9">
        <f>1399.03+27933.73</f>
        <v>29332.76</v>
      </c>
      <c r="B6" t="s">
        <v>27</v>
      </c>
    </row>
    <row r="7" spans="1:2" x14ac:dyDescent="0.25">
      <c r="A7" s="9">
        <f>349.5</f>
        <v>349.5</v>
      </c>
      <c r="B7" t="s">
        <v>77</v>
      </c>
    </row>
    <row r="8" spans="1:2" x14ac:dyDescent="0.25">
      <c r="A8" s="9">
        <f>450+173.6+90+90+90+90+186.2</f>
        <v>1169.8</v>
      </c>
      <c r="B8" t="s">
        <v>40</v>
      </c>
    </row>
    <row r="9" spans="1:2" x14ac:dyDescent="0.25">
      <c r="A9" s="9">
        <f>585.6+500.16+516.35+624.55+21.72+11.35+38.55+333.09+1250.41</f>
        <v>3881.7799999999997</v>
      </c>
      <c r="B9" t="s">
        <v>35</v>
      </c>
    </row>
    <row r="10" spans="1:2" x14ac:dyDescent="0.25">
      <c r="A10">
        <f>4059.4</f>
        <v>4059.4</v>
      </c>
      <c r="B10" t="s">
        <v>37</v>
      </c>
    </row>
    <row r="11" spans="1:2" x14ac:dyDescent="0.25">
      <c r="A11">
        <f>SUM(A4:A10)</f>
        <v>292045.38</v>
      </c>
      <c r="B11" t="s">
        <v>36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skola2</cp:lastModifiedBy>
  <cp:lastPrinted>2024-03-11T08:02:35Z</cp:lastPrinted>
  <dcterms:created xsi:type="dcterms:W3CDTF">2015-06-05T18:19:34Z</dcterms:created>
  <dcterms:modified xsi:type="dcterms:W3CDTF">2024-11-25T08:07:02Z</dcterms:modified>
</cp:coreProperties>
</file>