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2\OneDrive - CARNET\Desktop\"/>
    </mc:Choice>
  </mc:AlternateContent>
  <xr:revisionPtr revIDLastSave="0" documentId="8_{67E69FD9-0F6D-4872-84DC-008B1AFFCE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2" l="1"/>
  <c r="A8" i="2"/>
  <c r="D22" i="1"/>
  <c r="D8" i="1"/>
  <c r="D29" i="1"/>
  <c r="D16" i="1"/>
  <c r="D19" i="1"/>
  <c r="D25" i="1"/>
  <c r="D26" i="1"/>
  <c r="D9" i="1"/>
  <c r="A12" i="2"/>
  <c r="A4" i="2"/>
  <c r="D5" i="1"/>
  <c r="D10" i="1"/>
  <c r="D7" i="1"/>
  <c r="D13" i="1"/>
  <c r="D17" i="1"/>
  <c r="D30" i="1"/>
  <c r="D18" i="1"/>
  <c r="D20" i="1"/>
  <c r="D27" i="1"/>
  <c r="D28" i="1"/>
  <c r="D12" i="1"/>
  <c r="D6" i="1"/>
  <c r="D11" i="1"/>
  <c r="D24" i="1"/>
  <c r="D21" i="1"/>
  <c r="D31" i="1"/>
  <c r="D15" i="1"/>
  <c r="D23" i="1"/>
  <c r="D14" i="1"/>
  <c r="D32" i="1" l="1"/>
</calcChain>
</file>

<file path=xl/sharedStrings.xml><?xml version="1.0" encoding="utf-8"?>
<sst xmlns="http://schemas.openxmlformats.org/spreadsheetml/2006/main" count="106" uniqueCount="92">
  <si>
    <t>ISPLATITELJ SREDSTAVA: Osnovna škola Grigora Viteza</t>
  </si>
  <si>
    <t>NAZIV PRIMATELJA SREDSTAVA</t>
  </si>
  <si>
    <t>OIB PRIMATELJA SREDSTAVA</t>
  </si>
  <si>
    <t>SJEDIŠTE PRIMATELJA</t>
  </si>
  <si>
    <t>UKUPAN IZNOS ISPLATE</t>
  </si>
  <si>
    <t>VRSTA RASHODA/IZDATKA</t>
  </si>
  <si>
    <t>3234 Komunalne usluge</t>
  </si>
  <si>
    <t>3221 Uredski materijal i ostali materijalni rashodi</t>
  </si>
  <si>
    <t>Osnovna škola Grigora Viteza</t>
  </si>
  <si>
    <t>Isplatitelj sredstava: Osnovna škola Grigora Viteza, Zagreb</t>
  </si>
  <si>
    <t>UKUPAN IZNOS ZBIRNE ISPLATE</t>
  </si>
  <si>
    <t>3111 Plaće za redovan rad</t>
  </si>
  <si>
    <t>3132 Doprinosi za obvezno zdravstveno osiguranje</t>
  </si>
  <si>
    <t>E.S.K. d.o.o.</t>
  </si>
  <si>
    <t>Pakoštanska ulica 5, Zagreb</t>
  </si>
  <si>
    <t>06135698286</t>
  </si>
  <si>
    <t>3237 Intelektualne i ostale usluge</t>
  </si>
  <si>
    <t>3113 Plaće za prekovremeni rad</t>
  </si>
  <si>
    <t>UKUPNO</t>
  </si>
  <si>
    <t>3212 Naknade za prijevoz , za rad na terenu i odvojen život</t>
  </si>
  <si>
    <t>Grad Zagreb</t>
  </si>
  <si>
    <t>Trg Stjepana Radića 1, Zagreb</t>
  </si>
  <si>
    <t>3211 Službena putovanja</t>
  </si>
  <si>
    <t>gdpr</t>
  </si>
  <si>
    <t>Vodoopskrba i odvodnja d.o.o</t>
  </si>
  <si>
    <t>Ulica Frana Folnegovića 1, Zagreb</t>
  </si>
  <si>
    <t>2329 Ostali nespomenuti rashodi poslovanja</t>
  </si>
  <si>
    <t>3121 Ostali rashodi za zaposlene</t>
  </si>
  <si>
    <t>3222 Materijal i sirovine</t>
  </si>
  <si>
    <t>Zvibor d.o.o.</t>
  </si>
  <si>
    <t xml:space="preserve">PODRAVKA </t>
  </si>
  <si>
    <t>OPG Ivan Gašpar</t>
  </si>
  <si>
    <t>LEDO d.o.o.</t>
  </si>
  <si>
    <t>IGO-MAT D.O.O.</t>
  </si>
  <si>
    <t>Klara d.o.o.</t>
  </si>
  <si>
    <t>Tea Elektronik</t>
  </si>
  <si>
    <t>Creadiso</t>
  </si>
  <si>
    <t>AX-SOLING</t>
  </si>
  <si>
    <t>Ulica Hrvatskog proljeća 38, Zagreb</t>
  </si>
  <si>
    <t>Otruševec 15a, Otruševec</t>
  </si>
  <si>
    <t>Utinjska 48, Zagreb</t>
  </si>
  <si>
    <t>Marijana Čavića 1/a, Zagreb</t>
  </si>
  <si>
    <t xml:space="preserve">3222 Materijal i sirovine </t>
  </si>
  <si>
    <t>Zavrtnica 36, Zagreb</t>
  </si>
  <si>
    <t>Ante Starčevića 32, Koprivnica</t>
  </si>
  <si>
    <t xml:space="preserve">3224 Materijali za tekuće i investicijsko održavanje </t>
  </si>
  <si>
    <t>Lastovska 2a, Zagreb</t>
  </si>
  <si>
    <t>Tadije Smičiklasa 1, Jastrebarsko</t>
  </si>
  <si>
    <t>Ulica grada Vukovara 226E, Zagreb</t>
  </si>
  <si>
    <t>3299 Ostali nespomenuti rashodi poslovanja</t>
  </si>
  <si>
    <t xml:space="preserve">3299 Ostali nespomenuti rashodi poslovanja </t>
  </si>
  <si>
    <t>3295 Pristrojbe i naknade</t>
  </si>
  <si>
    <t>KATEGORIJA I          MJESEC 11/24</t>
  </si>
  <si>
    <t>CONVENTUS CREDO D.O.O. ZAGREB</t>
  </si>
  <si>
    <t xml:space="preserve">European Academy of Creativity </t>
  </si>
  <si>
    <t>Europass Academy Athena Single Member</t>
  </si>
  <si>
    <t>Zagrebački holding Tržnice Zagreb</t>
  </si>
  <si>
    <t>TRA-MONT D.O.O.</t>
  </si>
  <si>
    <t>ZAGI BUS vl. Jozo Jerbić</t>
  </si>
  <si>
    <t>Naše Klasje d.o.o.</t>
  </si>
  <si>
    <t>Mjesec 11/24                                                 Kategorija 2</t>
  </si>
  <si>
    <t>BENEFIT SYSTEMS D.O.O.</t>
  </si>
  <si>
    <t>Bogišićeva 2, Zagreb</t>
  </si>
  <si>
    <t>Ul.Vjekoslava Heinzela 44, Zagreb</t>
  </si>
  <si>
    <t>32941 Članarine</t>
  </si>
  <si>
    <t>Erste &amp; Steiermarkische Bank  D.D.</t>
  </si>
  <si>
    <t>Jadranski Trg 3/a, Rijeka</t>
  </si>
  <si>
    <t>34311 Bankarske usluge</t>
  </si>
  <si>
    <t>32131 Seminari, Savjetovanja i simpozij</t>
  </si>
  <si>
    <t>Rambla de Catalunya 15, Barcelona</t>
  </si>
  <si>
    <t>El. Venizelou 78, Kallithea 17676</t>
  </si>
  <si>
    <t>Tedi</t>
  </si>
  <si>
    <t>Marmir  promet d.o.o.</t>
  </si>
  <si>
    <t>Ferenščica I 71, Zagreb</t>
  </si>
  <si>
    <t xml:space="preserve">32219 Potrošni materijal </t>
  </si>
  <si>
    <t>Av. Većeslava Holjevca 40, Zagreb</t>
  </si>
  <si>
    <t>Batis d.o.o</t>
  </si>
  <si>
    <t>Oranice 112, Zagreb</t>
  </si>
  <si>
    <t>Željezarija Jole</t>
  </si>
  <si>
    <t>Varaždinska 51, Sesvete</t>
  </si>
  <si>
    <t>Bosutska ulica 22, Zagreb</t>
  </si>
  <si>
    <t>32319 Usluge prijevoza</t>
  </si>
  <si>
    <t>Pavla Šubića 40, Zagreb</t>
  </si>
  <si>
    <t>32353 Zakupnine najamnine za opremu</t>
  </si>
  <si>
    <t>Crodux petrol</t>
  </si>
  <si>
    <t>Savska opatovina 36, Zagreb</t>
  </si>
  <si>
    <t>Pevex</t>
  </si>
  <si>
    <t>Savska cesta 84, Zagreb</t>
  </si>
  <si>
    <t>Raška ulica 35, Zagreb</t>
  </si>
  <si>
    <t>Milivoja Matošeca 5, Zagreb</t>
  </si>
  <si>
    <t>32321 Usluge tekućeg i investicijskog održavanja</t>
  </si>
  <si>
    <t>3114 Posebni uvjeti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</si>
</sst>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DEBF7"/>
        <bgColor rgb="FFDDEBF7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3">
    <xf numFmtId="0" fontId="0" fillId="0" borderId="0" xfId="0"/>
    <xf numFmtId="0" fontId="4" fillId="2" borderId="1" xfId="1" applyBorder="1"/>
    <xf numFmtId="0" fontId="4" fillId="2" borderId="2" xfId="1" applyBorder="1"/>
    <xf numFmtId="0" fontId="3" fillId="2" borderId="2" xfId="1" applyFont="1" applyBorder="1"/>
    <xf numFmtId="2" fontId="0" fillId="0" borderId="0" xfId="0" applyNumberFormat="1"/>
    <xf numFmtId="0" fontId="2" fillId="0" borderId="0" xfId="0" applyFont="1"/>
    <xf numFmtId="0" fontId="0" fillId="0" borderId="0" xfId="0" applyAlignment="1">
      <alignment horizontal="left" vertical="center"/>
    </xf>
    <xf numFmtId="0" fontId="6" fillId="3" borderId="0" xfId="0" applyFont="1" applyFill="1"/>
    <xf numFmtId="0" fontId="0" fillId="0" borderId="3" xfId="0" applyBorder="1" applyAlignment="1">
      <alignment vertical="center"/>
    </xf>
    <xf numFmtId="0" fontId="6" fillId="3" borderId="0" xfId="0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/>
    <xf numFmtId="0" fontId="1" fillId="2" borderId="2" xfId="1" applyFont="1" applyBorder="1"/>
    <xf numFmtId="0" fontId="1" fillId="0" borderId="0" xfId="0" applyFont="1"/>
    <xf numFmtId="2" fontId="1" fillId="0" borderId="0" xfId="0" applyNumberFormat="1" applyFont="1"/>
    <xf numFmtId="0" fontId="7" fillId="0" borderId="0" xfId="0" applyNumberFormat="1" applyFont="1" applyAlignment="1">
      <alignment horizontal="left"/>
    </xf>
  </cellXfs>
  <cellStyles count="2">
    <cellStyle name="20% - Isticanje1" xfId="1" builtinId="30"/>
    <cellStyle name="Normalno" xfId="0" builtinId="0"/>
  </cellStyles>
  <dxfs count="6">
    <dxf>
      <numFmt numFmtId="0" formatCode="General"/>
      <alignment horizontal="general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2" formatCode="0.0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27652DE-DBBB-4248-86E1-0C650BADE617}" name="Tablica1" displayName="Tablica1" ref="A4:E33" totalsRowCount="1">
  <autoFilter ref="A4:E32" xr:uid="{E27652DE-DBBB-4248-86E1-0C650BADE617}"/>
  <sortState xmlns:xlrd2="http://schemas.microsoft.com/office/spreadsheetml/2017/richdata2" ref="A5:E32">
    <sortCondition ref="A6:A32"/>
  </sortState>
  <tableColumns count="5">
    <tableColumn id="1" xr3:uid="{DF928D6B-1B94-4CAE-A565-653076135A6B}" name="NAZIV PRIMATELJA SREDSTAVA" totalsRowDxfId="5"/>
    <tableColumn id="2" xr3:uid="{F2E4CB61-D223-405D-BFDA-0B3CE778FF64}" name="OIB PRIMATELJA SREDSTAVA" totalsRowDxfId="4"/>
    <tableColumn id="3" xr3:uid="{AF86380F-90A9-4311-B806-DD97FB7DC7F3}" name="SJEDIŠTE PRIMATELJA" totalsRowDxfId="3"/>
    <tableColumn id="4" xr3:uid="{633A870F-4CB5-48DA-9DAD-AD6013568178}" name="UKUPAN IZNOS ISPLATE" dataDxfId="2" totalsRowDxfId="1"/>
    <tableColumn id="5" xr3:uid="{31FB1DCE-5AA3-4E18-8FF9-AC393D85F125}" name="VRSTA RASHODA/IZDATKA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60B1D4-8304-4B4A-84AE-257AEF00D225}" name="Tablica2" displayName="Tablica2" ref="A3:B13" totalsRowCount="1">
  <autoFilter ref="A3:B12" xr:uid="{4360B1D4-8304-4B4A-84AE-257AEF00D225}"/>
  <tableColumns count="2">
    <tableColumn id="1" xr3:uid="{A036F573-6321-477C-9CD9-2A8C7C18864F}" name="UKUPAN IZNOS ZBIRNE ISPLATE" dataDxfId="0">
      <calculatedColumnFormula>331.92+290.75+132.16+112+20.24</calculatedColumnFormula>
    </tableColumn>
    <tableColumn id="2" xr3:uid="{8E059294-5CCF-43C3-A982-897515B2BBCB}" name="VRSTA RASHODA/IZDATKA" totalsRowLabel="UKUPN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8"/>
  <sheetViews>
    <sheetView tabSelected="1" workbookViewId="0">
      <selection activeCell="D33" sqref="D33"/>
    </sheetView>
  </sheetViews>
  <sheetFormatPr defaultRowHeight="15" x14ac:dyDescent="0.25"/>
  <cols>
    <col min="1" max="1" width="51.140625" customWidth="1"/>
    <col min="2" max="2" width="30.140625" customWidth="1"/>
    <col min="3" max="3" width="44.140625" customWidth="1"/>
    <col min="4" max="4" width="23.85546875" customWidth="1"/>
    <col min="5" max="5" width="58.5703125" customWidth="1"/>
    <col min="6" max="6" width="8.85546875" customWidth="1"/>
  </cols>
  <sheetData>
    <row r="1" spans="1:5" ht="15.75" thickBot="1" x14ac:dyDescent="0.3">
      <c r="A1" s="1" t="s">
        <v>0</v>
      </c>
      <c r="B1" s="2"/>
      <c r="C1" s="3" t="s">
        <v>8</v>
      </c>
      <c r="D1" s="2"/>
      <c r="E1" s="19" t="s">
        <v>52</v>
      </c>
    </row>
    <row r="4" spans="1:5" x14ac:dyDescent="0.25">
      <c r="A4" t="s">
        <v>1</v>
      </c>
      <c r="B4" s="6" t="s">
        <v>2</v>
      </c>
      <c r="C4" t="s">
        <v>3</v>
      </c>
      <c r="D4" t="s">
        <v>4</v>
      </c>
      <c r="E4" t="s">
        <v>5</v>
      </c>
    </row>
    <row r="5" spans="1:5" x14ac:dyDescent="0.25">
      <c r="A5" t="s">
        <v>53</v>
      </c>
      <c r="B5" s="6">
        <v>94766180676</v>
      </c>
      <c r="C5" t="s">
        <v>62</v>
      </c>
      <c r="D5" s="12">
        <f>15+15</f>
        <v>30</v>
      </c>
      <c r="E5" t="s">
        <v>68</v>
      </c>
    </row>
    <row r="6" spans="1:5" x14ac:dyDescent="0.25">
      <c r="A6" t="s">
        <v>37</v>
      </c>
      <c r="B6" s="9">
        <v>80695452345</v>
      </c>
      <c r="C6" t="s">
        <v>38</v>
      </c>
      <c r="D6" s="12">
        <f>118.8</f>
        <v>118.8</v>
      </c>
      <c r="E6" t="s">
        <v>7</v>
      </c>
    </row>
    <row r="7" spans="1:5" x14ac:dyDescent="0.25">
      <c r="A7" t="s">
        <v>61</v>
      </c>
      <c r="B7" s="9">
        <v>57845277445</v>
      </c>
      <c r="C7" t="s">
        <v>63</v>
      </c>
      <c r="D7" s="12">
        <f>95.75</f>
        <v>95.75</v>
      </c>
      <c r="E7" t="s">
        <v>64</v>
      </c>
    </row>
    <row r="8" spans="1:5" x14ac:dyDescent="0.25">
      <c r="A8" t="s">
        <v>84</v>
      </c>
      <c r="B8" s="6">
        <v>75550985023</v>
      </c>
      <c r="C8" t="s">
        <v>85</v>
      </c>
      <c r="D8" s="12">
        <f>16.04</f>
        <v>16.04</v>
      </c>
      <c r="E8" t="s">
        <v>74</v>
      </c>
    </row>
    <row r="9" spans="1:5" x14ac:dyDescent="0.25">
      <c r="A9" t="s">
        <v>36</v>
      </c>
      <c r="B9" s="9">
        <v>44845612948</v>
      </c>
      <c r="C9" s="7" t="s">
        <v>48</v>
      </c>
      <c r="D9" s="12">
        <f>33.26+18.63+22.34</f>
        <v>74.23</v>
      </c>
      <c r="E9" t="s">
        <v>49</v>
      </c>
    </row>
    <row r="10" spans="1:5" x14ac:dyDescent="0.25">
      <c r="A10" t="s">
        <v>65</v>
      </c>
      <c r="B10" s="9">
        <v>23057039320</v>
      </c>
      <c r="C10" s="7" t="s">
        <v>66</v>
      </c>
      <c r="D10" s="12">
        <f>500+40.16+0.9</f>
        <v>541.05999999999995</v>
      </c>
      <c r="E10" t="s">
        <v>67</v>
      </c>
    </row>
    <row r="11" spans="1:5" x14ac:dyDescent="0.25">
      <c r="A11" t="s">
        <v>13</v>
      </c>
      <c r="B11" s="10" t="s">
        <v>15</v>
      </c>
      <c r="C11" t="s">
        <v>14</v>
      </c>
      <c r="D11" s="11">
        <f>831.25+775+1550</f>
        <v>3156.25</v>
      </c>
      <c r="E11" s="5" t="s">
        <v>16</v>
      </c>
    </row>
    <row r="12" spans="1:5" x14ac:dyDescent="0.25">
      <c r="A12" t="s">
        <v>20</v>
      </c>
      <c r="B12" s="6">
        <v>61817894937</v>
      </c>
      <c r="C12" t="s">
        <v>21</v>
      </c>
      <c r="D12" s="13">
        <f>114.48</f>
        <v>114.48</v>
      </c>
      <c r="E12" t="s">
        <v>6</v>
      </c>
    </row>
    <row r="13" spans="1:5" x14ac:dyDescent="0.25">
      <c r="A13" t="s">
        <v>33</v>
      </c>
      <c r="B13" s="9">
        <v>55662000497</v>
      </c>
      <c r="C13" s="7" t="s">
        <v>39</v>
      </c>
      <c r="D13" s="12">
        <f>204.28+242.55+150.5</f>
        <v>597.33000000000004</v>
      </c>
      <c r="E13" t="s">
        <v>28</v>
      </c>
    </row>
    <row r="14" spans="1:5" x14ac:dyDescent="0.25">
      <c r="A14" t="s">
        <v>54</v>
      </c>
      <c r="B14" s="9"/>
      <c r="C14" s="7" t="s">
        <v>69</v>
      </c>
      <c r="D14" s="12">
        <f>480</f>
        <v>480</v>
      </c>
      <c r="E14" t="s">
        <v>68</v>
      </c>
    </row>
    <row r="15" spans="1:5" x14ac:dyDescent="0.25">
      <c r="A15" t="s">
        <v>55</v>
      </c>
      <c r="B15" s="9"/>
      <c r="C15" s="7" t="s">
        <v>70</v>
      </c>
      <c r="D15" s="12">
        <f>480</f>
        <v>480</v>
      </c>
      <c r="E15" t="s">
        <v>68</v>
      </c>
    </row>
    <row r="16" spans="1:5" x14ac:dyDescent="0.25">
      <c r="A16" t="s">
        <v>76</v>
      </c>
      <c r="B16" s="6">
        <v>34654711679</v>
      </c>
      <c r="C16" t="s">
        <v>77</v>
      </c>
      <c r="D16" s="12">
        <f>14.34</f>
        <v>14.34</v>
      </c>
      <c r="E16" t="s">
        <v>74</v>
      </c>
    </row>
    <row r="17" spans="1:5" x14ac:dyDescent="0.25">
      <c r="A17" t="s">
        <v>34</v>
      </c>
      <c r="B17" s="9">
        <v>76842508189</v>
      </c>
      <c r="C17" s="7" t="s">
        <v>40</v>
      </c>
      <c r="D17" s="12">
        <f>57.33+61.43</f>
        <v>118.75999999999999</v>
      </c>
      <c r="E17" t="s">
        <v>28</v>
      </c>
    </row>
    <row r="18" spans="1:5" x14ac:dyDescent="0.25">
      <c r="A18" t="s">
        <v>32</v>
      </c>
      <c r="B18" s="9">
        <v>7179054100</v>
      </c>
      <c r="C18" s="7" t="s">
        <v>41</v>
      </c>
      <c r="D18" s="12">
        <f>54.75+17.25+44.75+74.63</f>
        <v>191.38</v>
      </c>
      <c r="E18" t="s">
        <v>42</v>
      </c>
    </row>
    <row r="19" spans="1:5" x14ac:dyDescent="0.25">
      <c r="A19" t="s">
        <v>72</v>
      </c>
      <c r="B19" s="9">
        <v>90591998649</v>
      </c>
      <c r="C19" s="7" t="s">
        <v>73</v>
      </c>
      <c r="D19" s="12">
        <f>10.85</f>
        <v>10.85</v>
      </c>
      <c r="E19" t="s">
        <v>74</v>
      </c>
    </row>
    <row r="20" spans="1:5" x14ac:dyDescent="0.25">
      <c r="A20" t="s">
        <v>59</v>
      </c>
      <c r="B20" s="6">
        <v>62858712399</v>
      </c>
      <c r="C20" t="s">
        <v>88</v>
      </c>
      <c r="D20" s="12">
        <f>174.8</f>
        <v>174.8</v>
      </c>
      <c r="E20" t="s">
        <v>28</v>
      </c>
    </row>
    <row r="21" spans="1:5" x14ac:dyDescent="0.25">
      <c r="A21" t="s">
        <v>31</v>
      </c>
      <c r="B21" s="6" t="s">
        <v>23</v>
      </c>
      <c r="C21" t="s">
        <v>47</v>
      </c>
      <c r="D21" s="12">
        <f>360</f>
        <v>360</v>
      </c>
      <c r="E21" t="s">
        <v>28</v>
      </c>
    </row>
    <row r="22" spans="1:5" x14ac:dyDescent="0.25">
      <c r="A22" t="s">
        <v>86</v>
      </c>
      <c r="B22" s="6">
        <v>73660971074</v>
      </c>
      <c r="C22" t="s">
        <v>87</v>
      </c>
      <c r="D22" s="12">
        <f>61.54</f>
        <v>61.54</v>
      </c>
      <c r="E22" t="s">
        <v>74</v>
      </c>
    </row>
    <row r="23" spans="1:5" x14ac:dyDescent="0.25">
      <c r="A23" t="s">
        <v>30</v>
      </c>
      <c r="B23" s="9">
        <v>18928523252</v>
      </c>
      <c r="C23" s="7" t="s">
        <v>44</v>
      </c>
      <c r="D23" s="12">
        <f>342.3+364.13</f>
        <v>706.43000000000006</v>
      </c>
      <c r="E23" t="s">
        <v>28</v>
      </c>
    </row>
    <row r="24" spans="1:5" ht="17.100000000000001" customHeight="1" x14ac:dyDescent="0.25">
      <c r="A24" t="s">
        <v>57</v>
      </c>
      <c r="B24" s="13">
        <v>5336208843</v>
      </c>
      <c r="C24" t="s">
        <v>89</v>
      </c>
      <c r="D24" s="12">
        <f>339.05</f>
        <v>339.05</v>
      </c>
      <c r="E24" t="s">
        <v>90</v>
      </c>
    </row>
    <row r="25" spans="1:5" x14ac:dyDescent="0.25">
      <c r="A25" t="s">
        <v>71</v>
      </c>
      <c r="B25" s="13">
        <v>5614216244</v>
      </c>
      <c r="C25" t="s">
        <v>75</v>
      </c>
      <c r="D25" s="12">
        <f>22.56+12.1+25.7</f>
        <v>60.36</v>
      </c>
      <c r="E25" t="s">
        <v>50</v>
      </c>
    </row>
    <row r="26" spans="1:5" x14ac:dyDescent="0.25">
      <c r="A26" t="s">
        <v>35</v>
      </c>
      <c r="B26" s="14">
        <v>27050468625</v>
      </c>
      <c r="C26" s="8" t="s">
        <v>46</v>
      </c>
      <c r="D26" s="12">
        <f>3</f>
        <v>3</v>
      </c>
      <c r="E26" t="s">
        <v>45</v>
      </c>
    </row>
    <row r="27" spans="1:5" x14ac:dyDescent="0.25">
      <c r="A27" t="s">
        <v>24</v>
      </c>
      <c r="B27" s="13">
        <v>83416546499</v>
      </c>
      <c r="C27" t="s">
        <v>25</v>
      </c>
      <c r="D27" s="11">
        <f>574.13</f>
        <v>574.13</v>
      </c>
      <c r="E27" t="s">
        <v>6</v>
      </c>
    </row>
    <row r="28" spans="1:5" x14ac:dyDescent="0.25">
      <c r="A28" t="s">
        <v>58</v>
      </c>
      <c r="B28" s="13">
        <v>55271661475</v>
      </c>
      <c r="C28" t="s">
        <v>80</v>
      </c>
      <c r="D28" s="12">
        <f>250+475</f>
        <v>725</v>
      </c>
      <c r="E28" t="s">
        <v>81</v>
      </c>
    </row>
    <row r="29" spans="1:5" x14ac:dyDescent="0.25">
      <c r="A29" t="s">
        <v>78</v>
      </c>
      <c r="B29" s="13">
        <v>635590020</v>
      </c>
      <c r="C29" t="s">
        <v>79</v>
      </c>
      <c r="D29" s="12">
        <f>7.45</f>
        <v>7.45</v>
      </c>
      <c r="E29" t="s">
        <v>74</v>
      </c>
    </row>
    <row r="30" spans="1:5" x14ac:dyDescent="0.25">
      <c r="A30" t="s">
        <v>29</v>
      </c>
      <c r="B30" s="13">
        <v>3454358063</v>
      </c>
      <c r="C30" t="s">
        <v>43</v>
      </c>
      <c r="D30" s="12">
        <f>7.5</f>
        <v>7.5</v>
      </c>
      <c r="E30" t="s">
        <v>7</v>
      </c>
    </row>
    <row r="31" spans="1:5" x14ac:dyDescent="0.25">
      <c r="A31" t="s">
        <v>56</v>
      </c>
      <c r="B31" s="13">
        <v>85584865987</v>
      </c>
      <c r="C31" t="s">
        <v>82</v>
      </c>
      <c r="D31" s="12">
        <f>99.55</f>
        <v>99.55</v>
      </c>
      <c r="E31" t="s">
        <v>83</v>
      </c>
    </row>
    <row r="32" spans="1:5" x14ac:dyDescent="0.25">
      <c r="B32" s="13"/>
      <c r="D32" s="22">
        <f>SUM(D5:D31)</f>
        <v>9158.08</v>
      </c>
      <c r="E32" s="15" t="s">
        <v>18</v>
      </c>
    </row>
    <row r="33" spans="1:5" ht="16.5" customHeight="1" x14ac:dyDescent="0.25">
      <c r="A33" s="20"/>
      <c r="B33" s="20"/>
      <c r="C33" s="20"/>
      <c r="D33" s="21"/>
    </row>
    <row r="34" spans="1:5" x14ac:dyDescent="0.25">
      <c r="D34" s="4"/>
      <c r="E34" s="15"/>
    </row>
    <row r="37" spans="1:5" ht="20.25" customHeight="1" x14ac:dyDescent="0.25"/>
    <row r="38" spans="1:5" ht="18" customHeight="1" x14ac:dyDescent="0.25"/>
  </sheetData>
  <phoneticPr fontId="5" type="noConversion"/>
  <pageMargins left="0.70866141732283472" right="0.70866141732283472" top="0.74803149606299213" bottom="0.74803149606299213" header="0.31496062992125984" footer="0.31496062992125984"/>
  <pageSetup scale="63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BA732-2B08-4314-AA89-E2BA7A6166C8}">
  <dimension ref="A1:B13"/>
  <sheetViews>
    <sheetView workbookViewId="0">
      <selection activeCell="B5" sqref="B5"/>
    </sheetView>
  </sheetViews>
  <sheetFormatPr defaultRowHeight="15" x14ac:dyDescent="0.25"/>
  <cols>
    <col min="1" max="1" width="43.42578125" customWidth="1"/>
    <col min="2" max="2" width="60.5703125" customWidth="1"/>
  </cols>
  <sheetData>
    <row r="1" spans="1:2" x14ac:dyDescent="0.25">
      <c r="A1" t="s">
        <v>9</v>
      </c>
      <c r="B1" t="s">
        <v>60</v>
      </c>
    </row>
    <row r="3" spans="1:2" x14ac:dyDescent="0.25">
      <c r="A3" s="6" t="s">
        <v>10</v>
      </c>
      <c r="B3" t="s">
        <v>5</v>
      </c>
    </row>
    <row r="4" spans="1:2" x14ac:dyDescent="0.25">
      <c r="A4" s="16">
        <f>331.92+290.75+132.16+112+20.24+193520.27</f>
        <v>194407.34</v>
      </c>
      <c r="B4" t="s">
        <v>11</v>
      </c>
    </row>
    <row r="5" spans="1:2" x14ac:dyDescent="0.25">
      <c r="A5" s="16"/>
      <c r="B5" t="s">
        <v>12</v>
      </c>
    </row>
    <row r="6" spans="1:2" x14ac:dyDescent="0.25">
      <c r="A6" s="17"/>
      <c r="B6" t="s">
        <v>27</v>
      </c>
    </row>
    <row r="7" spans="1:2" x14ac:dyDescent="0.25">
      <c r="A7" s="17"/>
      <c r="B7" t="s">
        <v>22</v>
      </c>
    </row>
    <row r="8" spans="1:2" x14ac:dyDescent="0.25">
      <c r="A8" s="16">
        <f>112.99+565.64</f>
        <v>678.63</v>
      </c>
      <c r="B8" t="s">
        <v>17</v>
      </c>
    </row>
    <row r="9" spans="1:2" x14ac:dyDescent="0.25">
      <c r="A9" s="17">
        <f>858.6+912.13+111.42+11265.31+238.79+448.13+171.36+277.39+2691.38+1416.46+781.1+906.75</f>
        <v>20078.819999999996</v>
      </c>
      <c r="B9" t="s">
        <v>91</v>
      </c>
    </row>
    <row r="10" spans="1:2" x14ac:dyDescent="0.25">
      <c r="A10" s="17"/>
      <c r="B10" t="s">
        <v>51</v>
      </c>
    </row>
    <row r="11" spans="1:2" x14ac:dyDescent="0.25">
      <c r="A11" s="17"/>
      <c r="B11" t="s">
        <v>26</v>
      </c>
    </row>
    <row r="12" spans="1:2" x14ac:dyDescent="0.25">
      <c r="A12" s="18">
        <f>1426.43</f>
        <v>1426.43</v>
      </c>
      <c r="B12" t="s">
        <v>19</v>
      </c>
    </row>
    <row r="13" spans="1:2" x14ac:dyDescent="0.25">
      <c r="B13" t="s">
        <v>18</v>
      </c>
    </row>
  </sheetData>
  <pageMargins left="0.7" right="0.7" top="0.75" bottom="0.75" header="0.3" footer="0.3"/>
  <ignoredErrors>
    <ignoredError sqref="A4" calculatedColum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skola2</cp:lastModifiedBy>
  <cp:lastPrinted>2024-03-11T08:02:35Z</cp:lastPrinted>
  <dcterms:created xsi:type="dcterms:W3CDTF">2015-06-05T18:19:34Z</dcterms:created>
  <dcterms:modified xsi:type="dcterms:W3CDTF">2024-12-20T12:18:18Z</dcterms:modified>
</cp:coreProperties>
</file>