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2\OneDrive - CARNET\Desktop\"/>
    </mc:Choice>
  </mc:AlternateContent>
  <xr:revisionPtr revIDLastSave="0" documentId="13_ncr:1_{001EB1E6-47DC-401F-A6AE-FD37590F736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" l="1"/>
  <c r="A8" i="2"/>
  <c r="A7" i="2"/>
  <c r="A5" i="2"/>
  <c r="A10" i="2"/>
  <c r="D23" i="1"/>
  <c r="D27" i="1"/>
  <c r="D26" i="1"/>
  <c r="D16" i="1"/>
  <c r="D11" i="1"/>
  <c r="D28" i="1"/>
  <c r="D5" i="1"/>
  <c r="D42" i="1"/>
  <c r="D48" i="1"/>
  <c r="D41" i="1"/>
  <c r="D43" i="1"/>
  <c r="D51" i="1"/>
  <c r="D22" i="1"/>
  <c r="D7" i="1"/>
  <c r="D34" i="1"/>
  <c r="D47" i="1"/>
  <c r="D33" i="1"/>
  <c r="D14" i="1"/>
  <c r="D31" i="1"/>
  <c r="D40" i="1"/>
  <c r="D9" i="1"/>
  <c r="A9" i="2"/>
  <c r="D49" i="1"/>
  <c r="D24" i="1"/>
  <c r="D45" i="1"/>
  <c r="D10" i="1"/>
  <c r="D15" i="1"/>
  <c r="D39" i="1"/>
  <c r="D46" i="1"/>
  <c r="D36" i="1"/>
  <c r="D6" i="1"/>
  <c r="D8" i="1"/>
  <c r="D21" i="1"/>
  <c r="D37" i="1"/>
  <c r="D29" i="1"/>
  <c r="D30" i="1"/>
  <c r="D19" i="1"/>
  <c r="D38" i="1"/>
  <c r="D17" i="1"/>
  <c r="D25" i="1"/>
  <c r="D35" i="1"/>
  <c r="A6" i="2"/>
  <c r="A11" i="2" s="1"/>
  <c r="D50" i="1"/>
  <c r="D44" i="1"/>
  <c r="D52" i="1" l="1"/>
</calcChain>
</file>

<file path=xl/sharedStrings.xml><?xml version="1.0" encoding="utf-8"?>
<sst xmlns="http://schemas.openxmlformats.org/spreadsheetml/2006/main" count="169" uniqueCount="100">
  <si>
    <t>ISPLATITELJ SREDSTAVA: Osnovna škola Grigora Viteza</t>
  </si>
  <si>
    <t>NAZIV PRIMATELJA SREDSTAVA</t>
  </si>
  <si>
    <t>OIB PRIMATELJA SREDSTAVA</t>
  </si>
  <si>
    <t>SJEDIŠTE PRIMATELJA</t>
  </si>
  <si>
    <t>UKUPAN IZNOS ISPLATE</t>
  </si>
  <si>
    <t>VRSTA RASHODA/IZDATKA</t>
  </si>
  <si>
    <t>3231 Usluge telefona, pošte i prijevoza</t>
  </si>
  <si>
    <t>Telemach d.o.o.</t>
  </si>
  <si>
    <t>OPTIMUS LAB d.o.o.</t>
  </si>
  <si>
    <t>3238 Računalne usluge</t>
  </si>
  <si>
    <t>BON-TON d.o.o.</t>
  </si>
  <si>
    <t>3221 Uredski materijal i ostali materijalni rashodi</t>
  </si>
  <si>
    <t xml:space="preserve">Klara Zagreb </t>
  </si>
  <si>
    <t>3222 Materijal i sirovine</t>
  </si>
  <si>
    <t>Ledo plus d.o.o.</t>
  </si>
  <si>
    <t>IGO-MAT d.o.o.</t>
  </si>
  <si>
    <t>Agrodalm d.o.o.</t>
  </si>
  <si>
    <t>Naše Klasje d.o.o.</t>
  </si>
  <si>
    <t>Osnovna škola Grigora Viteza</t>
  </si>
  <si>
    <t>Isplatitelj sredstava: Osnovna škola Grigora Viteza, Zagreb</t>
  </si>
  <si>
    <t>UKUPAN IZNOS ZBIRNE ISPLATE</t>
  </si>
  <si>
    <t>3111 Plaće za redovan rad</t>
  </si>
  <si>
    <t>3132 Doprinosi za obvezno zdravstveno osiguranje</t>
  </si>
  <si>
    <t>E.S.K. d.o.o.</t>
  </si>
  <si>
    <t>Erste &amp; Steiermarkische Bank d.d.</t>
  </si>
  <si>
    <t>Vindija d.d.</t>
  </si>
  <si>
    <t>06135698286</t>
  </si>
  <si>
    <t>007179054100</t>
  </si>
  <si>
    <t>3237 Intelektualne i ostale usluge</t>
  </si>
  <si>
    <t>3121 Materijalna prava</t>
  </si>
  <si>
    <t>3113 Plaće za prekovremeni rad</t>
  </si>
  <si>
    <t>UKUPNO</t>
  </si>
  <si>
    <t>3212 Naknade za prijevoz , za rad na terenu i odvojen život</t>
  </si>
  <si>
    <t>ZET d.o.o.</t>
  </si>
  <si>
    <t>Hrvatska Pošta d.d.</t>
  </si>
  <si>
    <t>Pan-Pek d.o.o.</t>
  </si>
  <si>
    <t>gdpr</t>
  </si>
  <si>
    <t>Clips d.o.o.</t>
  </si>
  <si>
    <t>3431 Bankarske usluge i usluge platnog prometa</t>
  </si>
  <si>
    <t xml:space="preserve">Financijska Agencija Zagreb </t>
  </si>
  <si>
    <t>OPG Gašpar Ivan Jastrebarsko Tadije Smičiklasa 1</t>
  </si>
  <si>
    <t>Tehno Zagreb d.o.o. Lučko</t>
  </si>
  <si>
    <t>Baja Transport d.o.o. za usluge i trgovinu Glina</t>
  </si>
  <si>
    <t>OFFERTISSIMA d.o.o.</t>
  </si>
  <si>
    <t>3232 Usluge tekućeg i investicijkog održavanja</t>
  </si>
  <si>
    <t>KATEGORIJA I          MJESEC 12/24</t>
  </si>
  <si>
    <t>Mjesec 12/24                                                 Kategorija 2</t>
  </si>
  <si>
    <t>BAUHAUS</t>
  </si>
  <si>
    <t>Zagreb</t>
  </si>
  <si>
    <t xml:space="preserve">TEDI </t>
  </si>
  <si>
    <t>Ministarstvo financija Zagreb</t>
  </si>
  <si>
    <t>Creadiso</t>
  </si>
  <si>
    <t>Chemaco</t>
  </si>
  <si>
    <t>Katarina Zrinski d.o.o. Varaždin</t>
  </si>
  <si>
    <t>EKUPI D.O.O.</t>
  </si>
  <si>
    <t>Profil Klett d.o.o.</t>
  </si>
  <si>
    <t>Mar Mir promet d.o.o.</t>
  </si>
  <si>
    <t>Pevex d.o.o.</t>
  </si>
  <si>
    <t xml:space="preserve">Konzum </t>
  </si>
  <si>
    <t>Mozaik knjiga</t>
  </si>
  <si>
    <t>Harfa d.o.o.</t>
  </si>
  <si>
    <t>Alfa d.d.</t>
  </si>
  <si>
    <t xml:space="preserve">3211 Službena putovanja </t>
  </si>
  <si>
    <t>Bačelić d.o.o.</t>
  </si>
  <si>
    <t>Huroš</t>
  </si>
  <si>
    <t>Insako d.o.o.</t>
  </si>
  <si>
    <t>PINO Konzalting d.o.o.</t>
  </si>
  <si>
    <t xml:space="preserve"> Zagreb</t>
  </si>
  <si>
    <t>Glina</t>
  </si>
  <si>
    <t>ZVIBOR D.D.</t>
  </si>
  <si>
    <t>Metro Cash &amp; Carry</t>
  </si>
  <si>
    <t>Podravka d.d.</t>
  </si>
  <si>
    <t>Koprivnica</t>
  </si>
  <si>
    <t>Dubrovnik Sun .d.o.o.</t>
  </si>
  <si>
    <t>Dubrovnik</t>
  </si>
  <si>
    <t>Nutko j.d.o.o.</t>
  </si>
  <si>
    <t>Tramont d.o.o.</t>
  </si>
  <si>
    <t>Školska Knjiga d.d.</t>
  </si>
  <si>
    <t>Eurocom d.o.o.</t>
  </si>
  <si>
    <t>Rijeka</t>
  </si>
  <si>
    <t>Varaždin</t>
  </si>
  <si>
    <t>Velika Gorica</t>
  </si>
  <si>
    <t>Otruševec</t>
  </si>
  <si>
    <t>Jastrebarsko</t>
  </si>
  <si>
    <t>4241 Knjige</t>
  </si>
  <si>
    <t>3224 Potrošni materijal</t>
  </si>
  <si>
    <t>3211 Službena putovanja</t>
  </si>
  <si>
    <t>61781931283</t>
  </si>
  <si>
    <t>4221 Uredska oprema i namješaj</t>
  </si>
  <si>
    <t>3294 Članarine i norme</t>
  </si>
  <si>
    <t>Split</t>
  </si>
  <si>
    <t>57010186553</t>
  </si>
  <si>
    <t>90591998649</t>
  </si>
  <si>
    <t>3224 Materijal i dijelovi za tekuće i investicijsko održavanje</t>
  </si>
  <si>
    <t>38016445738</t>
  </si>
  <si>
    <t>Javna ustanova za upravljanje prirodnim vrijednostima Grada Zagreba</t>
  </si>
  <si>
    <t>3299 Ostali nespomenuti rashodi</t>
  </si>
  <si>
    <t>3213 Stručno usavršavanje zaposlenika</t>
  </si>
  <si>
    <t xml:space="preserve">3295 Pristrojbe i naknade </t>
  </si>
  <si>
    <t>3114 Posebni uvjeti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</si>
</sst>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2" borderId="0" applyNumberFormat="0" applyBorder="0" applyAlignment="0" applyProtection="0"/>
  </cellStyleXfs>
  <cellXfs count="20">
    <xf numFmtId="0" fontId="0" fillId="0" borderId="0" xfId="0"/>
    <xf numFmtId="0" fontId="8" fillId="2" borderId="1" xfId="1" applyBorder="1"/>
    <xf numFmtId="0" fontId="8" fillId="2" borderId="2" xfId="1" applyBorder="1"/>
    <xf numFmtId="0" fontId="7" fillId="2" borderId="2" xfId="1" applyFont="1" applyBorder="1"/>
    <xf numFmtId="2" fontId="0" fillId="0" borderId="0" xfId="0" applyNumberFormat="1"/>
    <xf numFmtId="0" fontId="6" fillId="0" borderId="0" xfId="0" applyFont="1"/>
    <xf numFmtId="0" fontId="0" fillId="0" borderId="3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5" fillId="0" borderId="0" xfId="0" applyFont="1"/>
    <xf numFmtId="0" fontId="4" fillId="0" borderId="0" xfId="0" applyFont="1"/>
    <xf numFmtId="0" fontId="10" fillId="0" borderId="0" xfId="0" applyFont="1"/>
    <xf numFmtId="0" fontId="3" fillId="2" borderId="2" xfId="1" applyFont="1" applyBorder="1"/>
    <xf numFmtId="0" fontId="0" fillId="0" borderId="0" xfId="0" applyNumberFormat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1" fillId="0" borderId="0" xfId="0" applyFont="1"/>
  </cellXfs>
  <cellStyles count="2">
    <cellStyle name="20% - Isticanje1" xfId="1" builtinId="30"/>
    <cellStyle name="Normalno" xfId="0" builtinId="0"/>
  </cellStyles>
  <dxfs count="5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7652DE-DBBB-4248-86E1-0C650BADE617}" name="Tablica1" displayName="Tablica1" ref="A4:E53" totalsRowCount="1">
  <autoFilter ref="A4:E52" xr:uid="{E27652DE-DBBB-4248-86E1-0C650BADE617}"/>
  <sortState xmlns:xlrd2="http://schemas.microsoft.com/office/spreadsheetml/2017/richdata2" ref="A5:E52">
    <sortCondition ref="A5:A52"/>
  </sortState>
  <tableColumns count="5">
    <tableColumn id="1" xr3:uid="{DF928D6B-1B94-4CAE-A565-653076135A6B}" name="NAZIV PRIMATELJA SREDSTAVA" totalsRowDxfId="4"/>
    <tableColumn id="2" xr3:uid="{F2E4CB61-D223-405D-BFDA-0B3CE778FF64}" name="OIB PRIMATELJA SREDSTAVA" totalsRowDxfId="3"/>
    <tableColumn id="3" xr3:uid="{AF86380F-90A9-4311-B806-DD97FB7DC7F3}" name="SJEDIŠTE PRIMATELJA" totalsRowDxfId="2"/>
    <tableColumn id="4" xr3:uid="{633A870F-4CB5-48DA-9DAD-AD6013568178}" name="UKUPAN IZNOS ISPLATE" totalsRowDxfId="1"/>
    <tableColumn id="5" xr3:uid="{31FB1DCE-5AA3-4E18-8FF9-AC393D85F125}" name="VRSTA RASHODA/IZDATK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60B1D4-8304-4B4A-84AE-257AEF00D225}" name="Tablica2" displayName="Tablica2" ref="A3:B11" totalsRowCount="1">
  <autoFilter ref="A3:B10" xr:uid="{4360B1D4-8304-4B4A-84AE-257AEF00D225}"/>
  <tableColumns count="2">
    <tableColumn id="1" xr3:uid="{A036F573-6321-477C-9CD9-2A8C7C18864F}" name="UKUPAN IZNOS ZBIRNE ISPLATE" totalsRowFunction="sum" dataDxfId="0">
      <calculatedColumnFormula>580+1160.2</calculatedColumnFormula>
    </tableColumn>
    <tableColumn id="2" xr3:uid="{8E059294-5CCF-43C3-A982-897515B2BBCB}" name="VRSTA RASHODA/IZDATKA" totalsRowLabel="UKUPN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3"/>
  <sheetViews>
    <sheetView topLeftCell="A52" workbookViewId="0">
      <selection activeCell="B51" sqref="B51"/>
    </sheetView>
  </sheetViews>
  <sheetFormatPr defaultRowHeight="15" x14ac:dyDescent="0.25"/>
  <cols>
    <col min="1" max="1" width="62.28515625" customWidth="1"/>
    <col min="2" max="2" width="30.140625" customWidth="1"/>
    <col min="3" max="3" width="44.140625" customWidth="1"/>
    <col min="4" max="4" width="23.85546875" customWidth="1"/>
    <col min="5" max="5" width="58.5703125" customWidth="1"/>
    <col min="6" max="7" width="8.85546875" customWidth="1"/>
  </cols>
  <sheetData>
    <row r="1" spans="1:5" ht="15.75" thickBot="1" x14ac:dyDescent="0.3">
      <c r="A1" s="1" t="s">
        <v>0</v>
      </c>
      <c r="B1" s="2"/>
      <c r="C1" s="3" t="s">
        <v>18</v>
      </c>
      <c r="D1" s="2"/>
      <c r="E1" s="15" t="s">
        <v>45</v>
      </c>
    </row>
    <row r="4" spans="1:5" x14ac:dyDescent="0.2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 x14ac:dyDescent="0.25">
      <c r="A5" t="s">
        <v>16</v>
      </c>
      <c r="B5" s="8">
        <v>80649374262</v>
      </c>
      <c r="C5" t="s">
        <v>48</v>
      </c>
      <c r="D5" s="4">
        <f>983.67+395.5+580.76+575.05+540.37+895.11+799.94+1005.28</f>
        <v>5775.6799999999994</v>
      </c>
      <c r="E5" t="s">
        <v>13</v>
      </c>
    </row>
    <row r="6" spans="1:5" x14ac:dyDescent="0.25">
      <c r="A6" t="s">
        <v>61</v>
      </c>
      <c r="B6" s="8">
        <v>7189160632</v>
      </c>
      <c r="C6" t="s">
        <v>48</v>
      </c>
      <c r="D6">
        <f>157.6+14</f>
        <v>171.6</v>
      </c>
      <c r="E6" t="s">
        <v>84</v>
      </c>
    </row>
    <row r="7" spans="1:5" x14ac:dyDescent="0.25">
      <c r="A7" s="6" t="s">
        <v>42</v>
      </c>
      <c r="B7" s="8">
        <v>75786703721</v>
      </c>
      <c r="C7" t="s">
        <v>68</v>
      </c>
      <c r="D7">
        <f>25</f>
        <v>25</v>
      </c>
      <c r="E7" t="s">
        <v>6</v>
      </c>
    </row>
    <row r="8" spans="1:5" x14ac:dyDescent="0.25">
      <c r="A8" s="17" t="s">
        <v>47</v>
      </c>
      <c r="B8" s="8">
        <v>71642207963</v>
      </c>
      <c r="C8" t="s">
        <v>48</v>
      </c>
      <c r="D8">
        <f>29.95+186.3</f>
        <v>216.25</v>
      </c>
      <c r="E8" t="s">
        <v>85</v>
      </c>
    </row>
    <row r="9" spans="1:5" x14ac:dyDescent="0.25">
      <c r="A9" t="s">
        <v>10</v>
      </c>
      <c r="B9" s="8">
        <v>52931027628</v>
      </c>
      <c r="C9" t="s">
        <v>48</v>
      </c>
      <c r="D9" s="4">
        <f>652.5</f>
        <v>652.5</v>
      </c>
      <c r="E9" t="s">
        <v>11</v>
      </c>
    </row>
    <row r="10" spans="1:5" x14ac:dyDescent="0.25">
      <c r="A10" t="s">
        <v>63</v>
      </c>
      <c r="B10" s="8">
        <v>62969535840</v>
      </c>
      <c r="C10" t="s">
        <v>48</v>
      </c>
      <c r="D10" s="4">
        <f>109</f>
        <v>109</v>
      </c>
      <c r="E10" t="s">
        <v>85</v>
      </c>
    </row>
    <row r="11" spans="1:5" x14ac:dyDescent="0.25">
      <c r="A11" t="s">
        <v>37</v>
      </c>
      <c r="B11" s="8">
        <v>52401930153</v>
      </c>
      <c r="C11" t="s">
        <v>67</v>
      </c>
      <c r="D11" s="4">
        <f>76.88+127.5+179.03+168.75+112.5+71.25+71.25+84.38+127.5+100+84.38</f>
        <v>1203.42</v>
      </c>
      <c r="E11" t="s">
        <v>13</v>
      </c>
    </row>
    <row r="12" spans="1:5" x14ac:dyDescent="0.25">
      <c r="A12" t="s">
        <v>52</v>
      </c>
      <c r="B12" s="8">
        <v>60445358686</v>
      </c>
      <c r="C12" t="s">
        <v>48</v>
      </c>
      <c r="D12" s="4">
        <v>21.87</v>
      </c>
      <c r="E12" t="s">
        <v>11</v>
      </c>
    </row>
    <row r="13" spans="1:5" x14ac:dyDescent="0.25">
      <c r="A13" t="s">
        <v>51</v>
      </c>
      <c r="B13" s="8">
        <v>44845612948</v>
      </c>
      <c r="C13" t="s">
        <v>48</v>
      </c>
      <c r="D13" s="4">
        <v>136.65</v>
      </c>
      <c r="E13" t="s">
        <v>11</v>
      </c>
    </row>
    <row r="14" spans="1:5" x14ac:dyDescent="0.25">
      <c r="A14" s="18" t="s">
        <v>73</v>
      </c>
      <c r="B14" s="8">
        <v>60174672203</v>
      </c>
      <c r="C14" t="s">
        <v>74</v>
      </c>
      <c r="D14">
        <f>173.6</f>
        <v>173.6</v>
      </c>
      <c r="E14" t="s">
        <v>86</v>
      </c>
    </row>
    <row r="15" spans="1:5" x14ac:dyDescent="0.25">
      <c r="A15" t="s">
        <v>23</v>
      </c>
      <c r="B15" s="9" t="s">
        <v>26</v>
      </c>
      <c r="C15" t="s">
        <v>48</v>
      </c>
      <c r="D15" s="4">
        <f>100</f>
        <v>100</v>
      </c>
      <c r="E15" s="5" t="s">
        <v>28</v>
      </c>
    </row>
    <row r="16" spans="1:5" x14ac:dyDescent="0.25">
      <c r="A16" t="s">
        <v>78</v>
      </c>
      <c r="B16" s="9" t="s">
        <v>87</v>
      </c>
      <c r="C16" t="s">
        <v>48</v>
      </c>
      <c r="D16" s="4">
        <f>11.55</f>
        <v>11.55</v>
      </c>
      <c r="E16" s="19" t="s">
        <v>13</v>
      </c>
    </row>
    <row r="17" spans="1:5" x14ac:dyDescent="0.25">
      <c r="A17" t="s">
        <v>24</v>
      </c>
      <c r="B17" s="8">
        <v>23057039320</v>
      </c>
      <c r="C17" t="s">
        <v>79</v>
      </c>
      <c r="D17" s="4">
        <f>37.43</f>
        <v>37.43</v>
      </c>
      <c r="E17" t="s">
        <v>38</v>
      </c>
    </row>
    <row r="18" spans="1:5" x14ac:dyDescent="0.25">
      <c r="A18" t="s">
        <v>54</v>
      </c>
      <c r="B18" s="8">
        <v>67567085531</v>
      </c>
      <c r="C18" t="s">
        <v>48</v>
      </c>
      <c r="D18" s="4">
        <v>596.99</v>
      </c>
      <c r="E18" t="s">
        <v>88</v>
      </c>
    </row>
    <row r="19" spans="1:5" x14ac:dyDescent="0.25">
      <c r="A19" t="s">
        <v>39</v>
      </c>
      <c r="B19" s="8">
        <v>85821130368</v>
      </c>
      <c r="C19" t="s">
        <v>48</v>
      </c>
      <c r="D19">
        <f>19.91</f>
        <v>19.91</v>
      </c>
      <c r="E19" s="12" t="s">
        <v>9</v>
      </c>
    </row>
    <row r="20" spans="1:5" x14ac:dyDescent="0.25">
      <c r="A20" t="s">
        <v>64</v>
      </c>
      <c r="B20" s="8">
        <v>97748123085</v>
      </c>
      <c r="C20" t="s">
        <v>48</v>
      </c>
      <c r="D20">
        <v>90</v>
      </c>
      <c r="E20" t="s">
        <v>89</v>
      </c>
    </row>
    <row r="21" spans="1:5" x14ac:dyDescent="0.25">
      <c r="A21" t="s">
        <v>60</v>
      </c>
      <c r="B21" s="8">
        <v>51223715781</v>
      </c>
      <c r="C21" t="s">
        <v>90</v>
      </c>
      <c r="D21">
        <f>25</f>
        <v>25</v>
      </c>
      <c r="E21" t="s">
        <v>84</v>
      </c>
    </row>
    <row r="22" spans="1:5" x14ac:dyDescent="0.25">
      <c r="A22" t="s">
        <v>34</v>
      </c>
      <c r="B22" s="8">
        <v>87311810356</v>
      </c>
      <c r="C22" t="s">
        <v>81</v>
      </c>
      <c r="D22">
        <f>1.05+24.23</f>
        <v>25.28</v>
      </c>
      <c r="E22" t="s">
        <v>6</v>
      </c>
    </row>
    <row r="23" spans="1:5" x14ac:dyDescent="0.25">
      <c r="A23" t="s">
        <v>15</v>
      </c>
      <c r="B23" s="8">
        <v>55662000497</v>
      </c>
      <c r="C23" t="s">
        <v>82</v>
      </c>
      <c r="D23" s="4">
        <f>119.79+242.55+198.45+155.04+170.11+220.5+321.3+68.34+440.37+220.5</f>
        <v>2156.9499999999998</v>
      </c>
      <c r="E23" t="s">
        <v>13</v>
      </c>
    </row>
    <row r="24" spans="1:5" ht="17.100000000000001" customHeight="1" x14ac:dyDescent="0.25">
      <c r="A24" t="s">
        <v>65</v>
      </c>
      <c r="B24" s="8">
        <v>39851720584</v>
      </c>
      <c r="C24" t="s">
        <v>48</v>
      </c>
      <c r="D24">
        <f>45.25+47</f>
        <v>92.25</v>
      </c>
      <c r="E24" t="s">
        <v>11</v>
      </c>
    </row>
    <row r="25" spans="1:5" x14ac:dyDescent="0.25">
      <c r="A25" t="s">
        <v>58</v>
      </c>
      <c r="B25" s="8">
        <v>62226620908</v>
      </c>
      <c r="C25" t="s">
        <v>48</v>
      </c>
      <c r="D25">
        <f>181.43</f>
        <v>181.43</v>
      </c>
      <c r="E25" t="s">
        <v>13</v>
      </c>
    </row>
    <row r="26" spans="1:5" x14ac:dyDescent="0.25">
      <c r="A26" t="s">
        <v>12</v>
      </c>
      <c r="B26" s="8">
        <v>76842508189</v>
      </c>
      <c r="C26" t="s">
        <v>48</v>
      </c>
      <c r="D26" s="4">
        <f>27.97+284.88+228.1+153.56</f>
        <v>694.51</v>
      </c>
      <c r="E26" t="s">
        <v>13</v>
      </c>
    </row>
    <row r="27" spans="1:5" x14ac:dyDescent="0.25">
      <c r="A27" t="s">
        <v>53</v>
      </c>
      <c r="B27" s="8">
        <v>13653700851</v>
      </c>
      <c r="C27" t="s">
        <v>80</v>
      </c>
      <c r="D27" s="4">
        <f>242.03+18.1+205.41+40.54+121.1+272.23</f>
        <v>899.41</v>
      </c>
      <c r="E27" t="s">
        <v>84</v>
      </c>
    </row>
    <row r="28" spans="1:5" x14ac:dyDescent="0.25">
      <c r="A28" t="s">
        <v>14</v>
      </c>
      <c r="B28" s="9" t="s">
        <v>27</v>
      </c>
      <c r="C28" t="s">
        <v>48</v>
      </c>
      <c r="D28" s="4">
        <f>87+65.88+337.16+167.13+112.38+42+19.88</f>
        <v>831.43000000000006</v>
      </c>
      <c r="E28" t="s">
        <v>13</v>
      </c>
    </row>
    <row r="29" spans="1:5" x14ac:dyDescent="0.25">
      <c r="A29" t="s">
        <v>59</v>
      </c>
      <c r="B29" s="9" t="s">
        <v>91</v>
      </c>
      <c r="C29" t="s">
        <v>48</v>
      </c>
      <c r="D29" s="4">
        <f>69.69</f>
        <v>69.69</v>
      </c>
      <c r="E29" t="s">
        <v>84</v>
      </c>
    </row>
    <row r="30" spans="1:5" x14ac:dyDescent="0.25">
      <c r="A30" t="s">
        <v>56</v>
      </c>
      <c r="B30" s="9" t="s">
        <v>92</v>
      </c>
      <c r="C30" t="s">
        <v>48</v>
      </c>
      <c r="D30" s="4">
        <f>115.47+54.38</f>
        <v>169.85</v>
      </c>
      <c r="E30" t="s">
        <v>93</v>
      </c>
    </row>
    <row r="31" spans="1:5" x14ac:dyDescent="0.25">
      <c r="A31" t="s">
        <v>70</v>
      </c>
      <c r="B31" s="9" t="s">
        <v>94</v>
      </c>
      <c r="C31" t="s">
        <v>48</v>
      </c>
      <c r="D31" s="4">
        <f>376.9+156.3</f>
        <v>533.20000000000005</v>
      </c>
      <c r="E31" t="s">
        <v>11</v>
      </c>
    </row>
    <row r="32" spans="1:5" x14ac:dyDescent="0.25">
      <c r="A32" t="s">
        <v>17</v>
      </c>
      <c r="B32" s="8">
        <v>62858712399</v>
      </c>
      <c r="C32" t="s">
        <v>48</v>
      </c>
      <c r="D32" s="4">
        <v>174.38</v>
      </c>
      <c r="E32" t="s">
        <v>13</v>
      </c>
    </row>
    <row r="33" spans="1:5" x14ac:dyDescent="0.25">
      <c r="A33" s="7" t="s">
        <v>75</v>
      </c>
      <c r="B33" s="8">
        <v>55705703111</v>
      </c>
      <c r="C33" t="s">
        <v>48</v>
      </c>
      <c r="D33" s="4">
        <f>232.95</f>
        <v>232.95</v>
      </c>
      <c r="E33" t="s">
        <v>11</v>
      </c>
    </row>
    <row r="34" spans="1:5" x14ac:dyDescent="0.25">
      <c r="A34" t="s">
        <v>43</v>
      </c>
      <c r="B34" s="8">
        <v>17405000267</v>
      </c>
      <c r="C34" t="s">
        <v>83</v>
      </c>
      <c r="D34">
        <f>93.83</f>
        <v>93.83</v>
      </c>
      <c r="E34" t="s">
        <v>11</v>
      </c>
    </row>
    <row r="35" spans="1:5" x14ac:dyDescent="0.25">
      <c r="A35" t="s">
        <v>40</v>
      </c>
      <c r="B35" s="8" t="s">
        <v>36</v>
      </c>
      <c r="C35" t="s">
        <v>48</v>
      </c>
      <c r="D35">
        <f>144</f>
        <v>144</v>
      </c>
      <c r="E35" t="s">
        <v>13</v>
      </c>
    </row>
    <row r="36" spans="1:5" x14ac:dyDescent="0.25">
      <c r="A36" t="s">
        <v>8</v>
      </c>
      <c r="B36" s="8">
        <v>71981294715</v>
      </c>
      <c r="C36" t="s">
        <v>48</v>
      </c>
      <c r="D36" s="4">
        <f>196.88</f>
        <v>196.88</v>
      </c>
      <c r="E36" t="s">
        <v>9</v>
      </c>
    </row>
    <row r="37" spans="1:5" x14ac:dyDescent="0.25">
      <c r="A37" t="s">
        <v>55</v>
      </c>
      <c r="B37" s="8">
        <v>95803232921</v>
      </c>
      <c r="C37" t="s">
        <v>48</v>
      </c>
      <c r="D37" s="4">
        <f>126.92+207.68+80.46</f>
        <v>415.06</v>
      </c>
      <c r="E37" t="s">
        <v>84</v>
      </c>
    </row>
    <row r="38" spans="1:5" x14ac:dyDescent="0.25">
      <c r="A38" t="s">
        <v>57</v>
      </c>
      <c r="B38" s="8">
        <v>73660371074</v>
      </c>
      <c r="C38" t="s">
        <v>48</v>
      </c>
      <c r="D38" s="4">
        <f>33.98+212.9</f>
        <v>246.88</v>
      </c>
      <c r="E38" t="s">
        <v>93</v>
      </c>
    </row>
    <row r="39" spans="1:5" x14ac:dyDescent="0.25">
      <c r="A39" t="s">
        <v>95</v>
      </c>
      <c r="B39" s="8">
        <v>78356795960</v>
      </c>
      <c r="C39" t="s">
        <v>48</v>
      </c>
      <c r="D39" s="4">
        <f>130</f>
        <v>130</v>
      </c>
      <c r="E39" t="s">
        <v>96</v>
      </c>
    </row>
    <row r="40" spans="1:5" x14ac:dyDescent="0.25">
      <c r="A40" t="s">
        <v>66</v>
      </c>
      <c r="B40" s="8">
        <v>2156897147</v>
      </c>
      <c r="C40" t="s">
        <v>48</v>
      </c>
      <c r="D40" s="4">
        <f>350</f>
        <v>350</v>
      </c>
      <c r="E40" t="s">
        <v>97</v>
      </c>
    </row>
    <row r="41" spans="1:5" x14ac:dyDescent="0.25">
      <c r="A41" t="s">
        <v>71</v>
      </c>
      <c r="B41" s="8">
        <v>18928523252</v>
      </c>
      <c r="C41" t="s">
        <v>72</v>
      </c>
      <c r="D41" s="4">
        <f>557.4+278.93+1667.03+27.6</f>
        <v>2530.9599999999996</v>
      </c>
      <c r="E41" t="s">
        <v>13</v>
      </c>
    </row>
    <row r="42" spans="1:5" x14ac:dyDescent="0.25">
      <c r="A42" t="s">
        <v>35</v>
      </c>
      <c r="B42" s="8">
        <v>58203211592</v>
      </c>
      <c r="C42" t="s">
        <v>48</v>
      </c>
      <c r="D42">
        <f>166.95</f>
        <v>166.95</v>
      </c>
      <c r="E42" t="s">
        <v>13</v>
      </c>
    </row>
    <row r="43" spans="1:5" x14ac:dyDescent="0.25">
      <c r="A43" t="s">
        <v>77</v>
      </c>
      <c r="B43" s="8">
        <v>38967655335</v>
      </c>
      <c r="C43" t="s">
        <v>48</v>
      </c>
      <c r="D43">
        <f>228.06</f>
        <v>228.06</v>
      </c>
      <c r="E43" t="s">
        <v>84</v>
      </c>
    </row>
    <row r="44" spans="1:5" x14ac:dyDescent="0.25">
      <c r="A44" t="s">
        <v>49</v>
      </c>
      <c r="B44" s="8">
        <v>5614216244</v>
      </c>
      <c r="C44" t="s">
        <v>48</v>
      </c>
      <c r="D44">
        <f>111.38</f>
        <v>111.38</v>
      </c>
      <c r="E44" t="s">
        <v>85</v>
      </c>
    </row>
    <row r="45" spans="1:5" x14ac:dyDescent="0.25">
      <c r="A45" t="s">
        <v>41</v>
      </c>
      <c r="B45" s="8">
        <v>60557784734</v>
      </c>
      <c r="C45" t="s">
        <v>48</v>
      </c>
      <c r="D45">
        <f>2175</f>
        <v>2175</v>
      </c>
      <c r="E45" t="s">
        <v>44</v>
      </c>
    </row>
    <row r="46" spans="1:5" x14ac:dyDescent="0.25">
      <c r="A46" t="s">
        <v>7</v>
      </c>
      <c r="B46" s="8">
        <v>70133616033</v>
      </c>
      <c r="C46" t="s">
        <v>48</v>
      </c>
      <c r="D46" s="4">
        <f>25.74+44.79</f>
        <v>70.53</v>
      </c>
      <c r="E46" t="s">
        <v>6</v>
      </c>
    </row>
    <row r="47" spans="1:5" x14ac:dyDescent="0.25">
      <c r="A47" t="s">
        <v>76</v>
      </c>
      <c r="B47" s="8">
        <v>5336208843</v>
      </c>
      <c r="C47" t="s">
        <v>48</v>
      </c>
      <c r="D47" s="4">
        <f>339.05</f>
        <v>339.05</v>
      </c>
      <c r="E47" t="s">
        <v>13</v>
      </c>
    </row>
    <row r="48" spans="1:5" x14ac:dyDescent="0.25">
      <c r="A48" t="s">
        <v>25</v>
      </c>
      <c r="B48" s="8">
        <v>44138062462</v>
      </c>
      <c r="C48" t="s">
        <v>80</v>
      </c>
      <c r="D48" s="4">
        <f>286.43+1136.8+104.04+590.06+358.47+131.81+117.15</f>
        <v>2724.76</v>
      </c>
      <c r="E48" t="s">
        <v>13</v>
      </c>
    </row>
    <row r="49" spans="1:5" x14ac:dyDescent="0.25">
      <c r="A49" t="s">
        <v>33</v>
      </c>
      <c r="B49" s="8">
        <v>82031999604</v>
      </c>
      <c r="C49" t="s">
        <v>48</v>
      </c>
      <c r="D49">
        <f>57.72</f>
        <v>57.72</v>
      </c>
      <c r="E49" t="s">
        <v>6</v>
      </c>
    </row>
    <row r="50" spans="1:5" x14ac:dyDescent="0.25">
      <c r="A50" t="s">
        <v>50</v>
      </c>
      <c r="B50" s="8">
        <v>18683136487</v>
      </c>
      <c r="C50" t="s">
        <v>48</v>
      </c>
      <c r="D50">
        <f>33.18</f>
        <v>33.18</v>
      </c>
      <c r="E50" t="s">
        <v>6</v>
      </c>
    </row>
    <row r="51" spans="1:5" x14ac:dyDescent="0.25">
      <c r="A51" t="s">
        <v>69</v>
      </c>
      <c r="B51" s="8">
        <v>3454358063</v>
      </c>
      <c r="C51" t="s">
        <v>48</v>
      </c>
      <c r="D51">
        <f>34.98+335.63+42.88+87.5</f>
        <v>500.99</v>
      </c>
      <c r="E51" t="s">
        <v>98</v>
      </c>
    </row>
    <row r="52" spans="1:5" x14ac:dyDescent="0.25">
      <c r="B52" s="8"/>
      <c r="D52" s="4">
        <f>SUM(D5:D51)</f>
        <v>25943.010000000006</v>
      </c>
      <c r="E52" s="14" t="s">
        <v>31</v>
      </c>
    </row>
    <row r="53" spans="1:5" x14ac:dyDescent="0.25">
      <c r="A53" s="13"/>
      <c r="B53" s="13"/>
      <c r="C53" s="13"/>
      <c r="D53" s="13"/>
    </row>
  </sheetData>
  <phoneticPr fontId="9" type="noConversion"/>
  <pageMargins left="0.70866141732283472" right="0.70866141732283472" top="0.74803149606299213" bottom="0.74803149606299213" header="0.31496062992125984" footer="0.31496062992125984"/>
  <pageSetup scale="63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BA732-2B08-4314-AA89-E2BA7A6166C8}">
  <dimension ref="A1:B11"/>
  <sheetViews>
    <sheetView tabSelected="1" workbookViewId="0">
      <selection activeCell="B6" sqref="A6:B6"/>
    </sheetView>
  </sheetViews>
  <sheetFormatPr defaultRowHeight="15" x14ac:dyDescent="0.25"/>
  <cols>
    <col min="1" max="1" width="51.140625" customWidth="1"/>
    <col min="2" max="2" width="55.5703125" customWidth="1"/>
  </cols>
  <sheetData>
    <row r="1" spans="1:2" x14ac:dyDescent="0.25">
      <c r="A1" t="s">
        <v>19</v>
      </c>
      <c r="B1" t="s">
        <v>46</v>
      </c>
    </row>
    <row r="3" spans="1:2" x14ac:dyDescent="0.25">
      <c r="A3" s="10" t="s">
        <v>20</v>
      </c>
      <c r="B3" t="s">
        <v>5</v>
      </c>
    </row>
    <row r="4" spans="1:2" x14ac:dyDescent="0.25">
      <c r="A4" s="10">
        <f>158178.97</f>
        <v>158178.97</v>
      </c>
      <c r="B4" t="s">
        <v>21</v>
      </c>
    </row>
    <row r="5" spans="1:2" x14ac:dyDescent="0.25">
      <c r="A5" s="11">
        <f>26099.52</f>
        <v>26099.52</v>
      </c>
      <c r="B5" t="s">
        <v>22</v>
      </c>
    </row>
    <row r="6" spans="1:2" x14ac:dyDescent="0.25">
      <c r="A6" s="11">
        <f>800+400</f>
        <v>1200</v>
      </c>
      <c r="B6" t="s">
        <v>29</v>
      </c>
    </row>
    <row r="7" spans="1:2" x14ac:dyDescent="0.25">
      <c r="A7" s="10">
        <f>107.85+882.97+131.91+1082.94+340.66+184.88</f>
        <v>2731.21</v>
      </c>
      <c r="B7" t="s">
        <v>30</v>
      </c>
    </row>
    <row r="8" spans="1:2" x14ac:dyDescent="0.25">
      <c r="A8" s="16">
        <f>160.07+187.08+22.05+2625.72+1038.74</f>
        <v>4033.66</v>
      </c>
      <c r="B8" t="s">
        <v>99</v>
      </c>
    </row>
    <row r="9" spans="1:2" x14ac:dyDescent="0.25">
      <c r="A9" s="16">
        <f>580+1160.2+1160.2+1160.2+1160.2+565.83</f>
        <v>5786.63</v>
      </c>
      <c r="B9" t="s">
        <v>62</v>
      </c>
    </row>
    <row r="10" spans="1:2" x14ac:dyDescent="0.25">
      <c r="A10">
        <f>4070.93</f>
        <v>4070.93</v>
      </c>
      <c r="B10" t="s">
        <v>32</v>
      </c>
    </row>
    <row r="11" spans="1:2" x14ac:dyDescent="0.25">
      <c r="A11">
        <f>SUBTOTAL(109,Tablica2[UKUPAN IZNOS ZBIRNE ISPLATE])</f>
        <v>202100.91999999998</v>
      </c>
      <c r="B11" t="s">
        <v>31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skola2</cp:lastModifiedBy>
  <cp:lastPrinted>2024-03-11T08:02:35Z</cp:lastPrinted>
  <dcterms:created xsi:type="dcterms:W3CDTF">2015-06-05T18:19:34Z</dcterms:created>
  <dcterms:modified xsi:type="dcterms:W3CDTF">2025-03-11T10:28:05Z</dcterms:modified>
</cp:coreProperties>
</file>